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tabRatio="580" firstSheet="3" activeTab="12"/>
  </bookViews>
  <sheets>
    <sheet name="račun zaduživanja" sheetId="1" r:id="rId1"/>
    <sheet name="prihodi" sheetId="2" r:id="rId2"/>
    <sheet name="rashodi" sheetId="3" r:id="rId3"/>
    <sheet name="račun financiranja" sheetId="4" r:id="rId4"/>
    <sheet name="R1" sheetId="5" r:id="rId5"/>
    <sheet name="R2" sheetId="6" r:id="rId6"/>
    <sheet name="R3" sheetId="7" r:id="rId7"/>
    <sheet name="R4" sheetId="8" r:id="rId8"/>
    <sheet name="R5" sheetId="9" r:id="rId9"/>
    <sheet name="R6" sheetId="10" r:id="rId10"/>
    <sheet name="R7" sheetId="11" r:id="rId11"/>
    <sheet name="R8" sheetId="12" r:id="rId12"/>
    <sheet name="R9" sheetId="13" r:id="rId13"/>
  </sheets>
  <definedNames>
    <definedName name="_xlnm.Print_Area" localSheetId="1">'prihodi'!$A$1:$G$81</definedName>
    <definedName name="_xlnm.Print_Area" localSheetId="4">'R1'!$A$1:$H$709</definedName>
    <definedName name="_xlnm.Print_Area" localSheetId="5">'R2'!$A$1:$H$67</definedName>
    <definedName name="_xlnm.Print_Area" localSheetId="7">'R4'!$A$1:$H$193</definedName>
    <definedName name="_xlnm.Print_Area" localSheetId="8">'R5'!$A$1:$H$293</definedName>
    <definedName name="_xlnm.Print_Area" localSheetId="9">'R6'!$A$1:$H$69</definedName>
    <definedName name="_xlnm.Print_Area" localSheetId="10">'R7'!$A$1:$H$149</definedName>
    <definedName name="_xlnm.Print_Area" localSheetId="11">'R8'!$A$1:$H$22</definedName>
    <definedName name="_xlnm.Print_Area" localSheetId="12">'R9'!$A$1:$H$33</definedName>
    <definedName name="_xlnm.Print_Area" localSheetId="3">'račun financiranja'!$A$1:$G$19</definedName>
    <definedName name="_xlnm.Print_Area" localSheetId="0">'račun zaduživanja'!$A$2:$C$20</definedName>
    <definedName name="_xlnm.Print_Area" localSheetId="2">'rashodi'!$A$1:$G$95</definedName>
    <definedName name="_xlnm.Print_Titles" localSheetId="1">'prihodi'!$1:$1</definedName>
    <definedName name="_xlnm.Print_Titles" localSheetId="4">'R1'!$1:$1</definedName>
    <definedName name="_xlnm.Print_Titles" localSheetId="5">'R2'!$1:$1</definedName>
    <definedName name="_xlnm.Print_Titles" localSheetId="6">'R3'!$1:$1</definedName>
    <definedName name="_xlnm.Print_Titles" localSheetId="7">'R4'!$1:$1</definedName>
    <definedName name="_xlnm.Print_Titles" localSheetId="8">'R5'!$1:$1</definedName>
    <definedName name="_xlnm.Print_Titles" localSheetId="9">'R6'!$1:$1</definedName>
    <definedName name="_xlnm.Print_Titles" localSheetId="10">'R7'!$1:$1</definedName>
    <definedName name="_xlnm.Print_Titles" localSheetId="11">'R8'!$1:$1</definedName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<sst xmlns="http://schemas.openxmlformats.org/spreadsheetml/2006/main" count="3923" uniqueCount="1235">
  <si>
    <t>FUNKCIJSKA KLASIFIKACIJA 0820 - SLUŽBE KULTURE</t>
  </si>
  <si>
    <t>RASHODI ZA DODATNA ULAGANJA NA NEFINANCIJSKOJ IMOVINI</t>
  </si>
  <si>
    <t>424</t>
  </si>
  <si>
    <t>4241</t>
  </si>
  <si>
    <t>KNJIGE, UMJETNIČKA DJELA I OSTALE IZLOŽBENE VRIJEDNOSTI</t>
  </si>
  <si>
    <t>Knjige u knjižnicama</t>
  </si>
  <si>
    <t>Tekuće donacije u novcu-Likovna umjetnost</t>
  </si>
  <si>
    <t>Tekuće donacije u novcu-Izdavaštvo</t>
  </si>
  <si>
    <t>Tekuće donacije u novcu-Gradske kulturne manifestacije</t>
  </si>
  <si>
    <t>Tekuće donacije u novcu-Ostalo u kulturi</t>
  </si>
  <si>
    <t>FUNKCIJSKA KLASIFIKACIJA 0912 -OSNOVNO OBRAZOVANJE</t>
  </si>
  <si>
    <t>Usluge tekućeg i investicijskog održavanja građevinskih objekata- opremanje</t>
  </si>
  <si>
    <t>454</t>
  </si>
  <si>
    <t>DODATNA ULAGANJA ZA OSTALU NEFINANCIJSKU IMOVINU</t>
  </si>
  <si>
    <t>Dodatna ulaganja za ostalu nefinancijsku imovinu</t>
  </si>
  <si>
    <t>FUNKCIJSKA KLASIFIKACIJA 0911 -PREDŠKOLSKO OBRAZOVANJE</t>
  </si>
  <si>
    <t>4541</t>
  </si>
  <si>
    <t>FUNKCIJSKA KLASIFIKACIJA 0760 -POSLOVI I USLUGE ZDRAVSTVA KOJI NISU DRUGDJE SVRSTANI</t>
  </si>
  <si>
    <t>Tekuće donacije  u novcu -opće mjere za sprečavanje zaraznih bolesti</t>
  </si>
  <si>
    <t>Tekuće donacije  u novcu -primarna zdravstvena zaštita</t>
  </si>
  <si>
    <t>FUNKCIJSKA KLASIFIKACIJA 0112 - FINANCIJSKI I FISKALNI POSLOVI</t>
  </si>
  <si>
    <t>FUNKCIJSKA KLASIFIKACIJA 0560 - POSLOVI I USLUGE ZAŠTITE OKOLIŠA KOJI NISU DRUGDJE KLASIFICIRANI</t>
  </si>
  <si>
    <t>KAPITALNI PROJEKAT K301001: PROJEKAT IN FIORE</t>
  </si>
  <si>
    <t>KAPITALNI PROJEKAT K301002: PROJEKAT ADRIA NET</t>
  </si>
  <si>
    <t>FUNKCIJSKA KLASIFIKACIJA 0640 - ULIČNA RASVJETA</t>
  </si>
  <si>
    <t xml:space="preserve">Tekuće donacije  u novcu -veterinarske mjere </t>
  </si>
  <si>
    <t>FUNKCIJSKA KLASIFIKACIJA 0810 -SLUŽBE REKREACIJE I SPORTA</t>
  </si>
  <si>
    <t>Usluge tekućeg i investicijskog održavanja software-a</t>
  </si>
  <si>
    <t>3812</t>
  </si>
  <si>
    <t>Tekuće donacije u naravi</t>
  </si>
  <si>
    <t>Tekuće donacije u novcu-Ustanove u kulturi</t>
  </si>
  <si>
    <t>Tekuće donacije u novcu-Književni programi</t>
  </si>
  <si>
    <t>Tekuće donacije u novcu-Glazbeni programi</t>
  </si>
  <si>
    <t>Tekuće donacije u novcu -  ostale udruge</t>
  </si>
  <si>
    <t>FUNKCIJSKA KLASIFIKACIJA 0860 - RASHODI ZA REKREACIJU, KULTURU
I RELIGIJU KOJI NISU DRUGDJE SVRSTANI</t>
  </si>
  <si>
    <t>FUNKCIJSKA KLASIFIKACIJA 0840 - RELIGIJSKE I DRUGE SLUŽBE ZAJEDNICE</t>
  </si>
  <si>
    <t>FUNKCIJSKA KLASIFIKACIJA 0942 -DRUGI STUPANJ VISOKE NAOBRAZBE</t>
  </si>
  <si>
    <t>Naknade građanima i kućanstvima u novcu - Naknada socijalno ugroženima</t>
  </si>
  <si>
    <t>Tekuće donacije  u novcu - socijalne ustanove</t>
  </si>
  <si>
    <t>Tekuće donacije  u novcu - udruge</t>
  </si>
  <si>
    <t>Tekuće donacije  u novcu -udruge u zdravstvu</t>
  </si>
  <si>
    <t>Tekuće donacije  u novcu -mjere za suzbijanje ovisnosti</t>
  </si>
  <si>
    <t>Tekuće donacije  u novcu - investicije</t>
  </si>
  <si>
    <t>(VIŠAK PRIHODA I REZERVIRANJA/MANJAK)</t>
  </si>
  <si>
    <t>Prihodi poslovanja</t>
  </si>
  <si>
    <t>Prihodi od prodaje nefinancijske imovine</t>
  </si>
  <si>
    <t>Rashodi poslovanja</t>
  </si>
  <si>
    <t>Rashodi za nabavu nefinancijske imovine</t>
  </si>
  <si>
    <t>SVEUKUPNO RASHODI POSLOVANJA</t>
  </si>
  <si>
    <t>SVEUKUPNO RASHODI ZA NABAVU NEFINANCIJSKE IMOVINE</t>
  </si>
  <si>
    <t>AKTIVNOST: A201002 OTPLATA KREDITA</t>
  </si>
  <si>
    <t>Komunalne usluge - plan malih komunalnih akcija</t>
  </si>
  <si>
    <t>Tekuće donacije  u novcu -nepredviđene intervencije</t>
  </si>
  <si>
    <t xml:space="preserve">SUBVENCIJE </t>
  </si>
  <si>
    <t>UKUPNO PRIHODI</t>
  </si>
  <si>
    <t>UKUPNO RASHODI</t>
  </si>
  <si>
    <t>Komunalne usluge - održavanje javnih zelenih površina</t>
  </si>
  <si>
    <t>3131</t>
  </si>
  <si>
    <t>Doprinosi za mirovinsko  osiguranje</t>
  </si>
  <si>
    <t>Doprinosi za mirovinsko osiguranje</t>
  </si>
  <si>
    <t>20</t>
  </si>
  <si>
    <t>21</t>
  </si>
  <si>
    <t>22</t>
  </si>
  <si>
    <t>23</t>
  </si>
  <si>
    <t>24</t>
  </si>
  <si>
    <t>25</t>
  </si>
  <si>
    <t>26</t>
  </si>
  <si>
    <t>39</t>
  </si>
  <si>
    <t>40</t>
  </si>
  <si>
    <t>43</t>
  </si>
  <si>
    <t>44</t>
  </si>
  <si>
    <t>46</t>
  </si>
  <si>
    <t>47</t>
  </si>
  <si>
    <t>48</t>
  </si>
  <si>
    <t>49</t>
  </si>
  <si>
    <t>50</t>
  </si>
  <si>
    <t>52</t>
  </si>
  <si>
    <t>55</t>
  </si>
  <si>
    <t>56</t>
  </si>
  <si>
    <t>57</t>
  </si>
  <si>
    <t>58</t>
  </si>
  <si>
    <t>59</t>
  </si>
  <si>
    <t>60</t>
  </si>
  <si>
    <t>62</t>
  </si>
  <si>
    <t>67</t>
  </si>
  <si>
    <t>69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</si>
  <si>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</si>
  <si>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</si>
  <si>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</si>
  <si>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</si>
  <si>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</si>
  <si>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</si>
  <si>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</si>
  <si>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</si>
  <si>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</si>
  <si>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</si>
  <si>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</si>
  <si>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</si>
  <si>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</si>
  <si>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</si>
  <si>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</si>
  <si>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</si>
  <si>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</si>
  <si>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</si>
  <si>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</si>
  <si>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</si>
  <si>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</si>
  <si>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</si>
  <si>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</si>
  <si>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</si>
  <si>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</si>
  <si>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AKTIVNOST A502002: UNAPREĐENJE STANDARDA U ŠKOLSTVU </t>
  </si>
  <si>
    <t xml:space="preserve">AKTIVNOST A502003: IZBORNI PREDMETI U OSNOVNIM ŠKOLAMA </t>
  </si>
  <si>
    <t xml:space="preserve">AKTIVNOST A502004: PRODUŽENI BORAVAK U OSNOVNIM ŠKOLAMA </t>
  </si>
  <si>
    <t>AKTIVNOST A502005: STIPENDIRANJE STUDENATA</t>
  </si>
  <si>
    <t>AKTIVNOST 502006: OSTALI PROGRAMI U OBRAZOVANJU</t>
  </si>
  <si>
    <t>100</t>
  </si>
  <si>
    <t>101</t>
  </si>
  <si>
    <t>102</t>
  </si>
  <si>
    <t>103</t>
  </si>
  <si>
    <t>126</t>
  </si>
  <si>
    <t>180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</si>
  <si>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</si>
  <si>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</si>
  <si>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</si>
  <si>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</si>
  <si>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</si>
  <si>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</si>
  <si>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</si>
  <si>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</si>
  <si>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</si>
  <si>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558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</si>
  <si>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</si>
  <si>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</si>
  <si>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</si>
  <si>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</si>
  <si>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</si>
  <si>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</si>
  <si>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</si>
  <si>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</si>
  <si>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</si>
  <si>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</si>
  <si>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</si>
  <si>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</si>
  <si>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</si>
  <si>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</si>
  <si>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</si>
  <si>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</si>
  <si>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</si>
  <si>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</si>
  <si>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</si>
  <si>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</si>
  <si>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</si>
  <si>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</si>
  <si>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</si>
  <si>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</si>
  <si>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</si>
  <si>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</si>
  <si>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</si>
  <si>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</si>
  <si>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</si>
  <si>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</si>
  <si>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</si>
  <si>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</si>
  <si>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</si>
  <si>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</si>
  <si>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</si>
  <si>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</si>
  <si>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</si>
  <si>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</si>
  <si>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</si>
  <si>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</si>
  <si>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</si>
  <si>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</si>
  <si>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</si>
  <si>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</si>
  <si>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</si>
  <si>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</si>
  <si>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</si>
  <si>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</si>
  <si>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</si>
  <si>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</si>
  <si>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</si>
  <si>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</si>
  <si>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</si>
  <si>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</si>
  <si>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</si>
  <si>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</si>
  <si>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</si>
  <si>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</si>
  <si>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</si>
  <si>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 xml:space="preserve">                                 ZAMJENIK PREDSJEDNIKA</t>
  </si>
  <si>
    <t xml:space="preserve">                                          Fabrizio Radin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</si>
  <si>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</si>
  <si>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</si>
  <si>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</si>
  <si>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</si>
  <si>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</si>
  <si>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</si>
  <si>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</si>
  <si>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</si>
  <si>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</si>
  <si>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</si>
  <si>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</si>
  <si>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</si>
  <si>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</si>
  <si>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</si>
  <si>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</si>
  <si>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</si>
  <si>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</si>
  <si>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</si>
  <si>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</si>
  <si>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Intelektualne i  osobne usluge</t>
  </si>
  <si>
    <t>C. RAČUN FINANCIRANJA</t>
  </si>
  <si>
    <t xml:space="preserve">MATERIJALNI RASHODI </t>
  </si>
  <si>
    <t>Prihodi od zakupa i iznajmljivanja imovine - poslovni prostori</t>
  </si>
  <si>
    <t>Ostali nespomenuti prihodi - namjenski prihodi za izgradnju kanalizacije Jadranski projekat</t>
  </si>
  <si>
    <t>Nepredviđeni rashodi do visine proračunske zalihe- Rashodi za proračunsku zalihu</t>
  </si>
  <si>
    <t>Nepredviđeni rashodi do visine proračunske zalihe</t>
  </si>
  <si>
    <t>Kapitalne pomoći iz državnog proračuna za zbrinjavanje otpada</t>
  </si>
  <si>
    <t>Prihodi od spomeničke rente</t>
  </si>
  <si>
    <t>Naknade građanima i kućanstvima u novcu - Prehrana</t>
  </si>
  <si>
    <t>Ostali nespomenuti prihodi - stvarni troškovi gradnje (infrastruktura)</t>
  </si>
  <si>
    <t>Komunalne usluge - čišćenje javnih površina</t>
  </si>
  <si>
    <t xml:space="preserve">  </t>
  </si>
  <si>
    <t>Usluge promidžbe i informiranja-protokol</t>
  </si>
  <si>
    <t xml:space="preserve">Tekuće donacije u novcu </t>
  </si>
  <si>
    <t>Porez i prirez na dohodak od nesamostalnog rada-za decentralizirane funkcije osnovnog školstva</t>
  </si>
  <si>
    <t>Porez i prirez na dohodak od nesamostalnog rada-za decentralizirane funkcije  vatrogastva</t>
  </si>
  <si>
    <t>KORISNIK 34848: JAVNA VATROGASNA POSTROJBA PULA</t>
  </si>
  <si>
    <t>KORISNIK 34985: PREDŠKOLSKA USTANOVA DJEČJI VRTIĆI PULA</t>
  </si>
  <si>
    <t xml:space="preserve">KORISNIK 34952:PREDŠKOLSKA USTANOVA RIN TIN TIN PULA </t>
  </si>
  <si>
    <t>KORISNIK 34889: ISTARSKO NARODNO KAZALIŠTE-GRADSKO KAZALIŠTE PULA</t>
  </si>
  <si>
    <t>KORISNIK 34936: GRADSKA KNJIŽNICA I ČITAONICA</t>
  </si>
  <si>
    <t>GLAVA 00201 - JAVNA UPRAVA I ADMINISTRACIJA ODJELA</t>
  </si>
  <si>
    <t xml:space="preserve"> PROGRAM:2002 RAZVOJ GOSPODARSTVA</t>
  </si>
  <si>
    <t>GLAVA 00202 - GOSPODARSTVO</t>
  </si>
  <si>
    <t>TEKUĆI PROJEKAT:T202001 SUBVENCIONIRANJE KAMATA ZA ODOBRENE KREDITE</t>
  </si>
  <si>
    <t>TEKUĆI PROJEKAT:T202003 RAZVOJ PULSKOG CENTRA ZA PODUZETNIŠTVO</t>
  </si>
  <si>
    <t>TEKUĆI PROJEKAT:T202002 POTICANJE MALOG GOSPODARSTVA</t>
  </si>
  <si>
    <t>UKUPNO RAZDJEL 009</t>
  </si>
  <si>
    <t>UKUPNO RAZDJEL 002</t>
  </si>
  <si>
    <t>UKUPNO RAZDJEL 008</t>
  </si>
  <si>
    <t>UKUPNO RAZDJEL 007</t>
  </si>
  <si>
    <t>GLAVA 00701 - JAVNA UPRAVA I ADMINISTRACIJA ODJELA</t>
  </si>
  <si>
    <t>GLAVA 00702 - KULTURA</t>
  </si>
  <si>
    <t xml:space="preserve"> PROGRAM 7002: JAVNE POTREBE U KULTURI</t>
  </si>
  <si>
    <t>AKTIVNOST A702001: USTANOVE U KULTURI</t>
  </si>
  <si>
    <t>AKTIVNOST A702002: PULA FILM FESTIVAL</t>
  </si>
  <si>
    <t>AKTIVNOST A702003: OSTALI  PROGRAMI U KULTURI</t>
  </si>
  <si>
    <t>KAPITALNI PROJEKAT K702001: INVESTICIJE U KULTURI</t>
  </si>
  <si>
    <t>GLAVA 00601 - JAVNA UPRAVA I ADMINISTRACIJA ODJELA</t>
  </si>
  <si>
    <t>PROGRAM 6001: PRIPREMA I DONOŠENJE AKATA IZ DJELOKRUGA ODJELA</t>
  </si>
  <si>
    <t>AKTIVNOST:A601001 ADMINISTRATIVNO, TEHNIČKO I STRUČNO OSOBLJE</t>
  </si>
  <si>
    <t>AKTIVNOST:A900001 ADMINISTRATIVNO, TEHNIČKO I STRUČNO OSOBLJE</t>
  </si>
  <si>
    <t>AKTIVNOST:A800001 ADMINISTRATIVNO, TEHNIČKO I STRUČNO OSOBLJE</t>
  </si>
  <si>
    <t>AKTIVNOST A701001: ADMINISTRATIVNO, TEHNIČKO I STRUČNO OSOBLJE</t>
  </si>
  <si>
    <t>AKTIVNOST:A201001 ADMINISTRATIVNO, TEHNIČKO I STRUČNO OSOBLJE</t>
  </si>
  <si>
    <t>GLAVA 00602 - SOCIJALNA SKRB</t>
  </si>
  <si>
    <t xml:space="preserve">AKTIVNOST A602001:POMOĆ SOCIJALNO UGROŽENOJ KATEGORIJI GRAĐANA </t>
  </si>
  <si>
    <t>PROGRAM 6002: PROGRAM SOCIJALNE SKRBI</t>
  </si>
  <si>
    <t>AKTIVNOST A602002:JAVNE USTANOVE I UDRUGE U SOCIJALNOJ SKRBI</t>
  </si>
  <si>
    <t xml:space="preserve">KAPITALNI PROJEKAT K602001:OBITELJSKI CENTAR </t>
  </si>
  <si>
    <t>GLAVA 00603 - ZDRAVSTVO I VETERINARSTVO</t>
  </si>
  <si>
    <t xml:space="preserve"> PROGRAM 6003: ZDRAVSTVENA ZAŠTITA</t>
  </si>
  <si>
    <t>AKTIVNOST A603001:JAVNOZDRAVSTVENE MJERE</t>
  </si>
  <si>
    <t>UKUPNO RAZDJEL 006</t>
  </si>
  <si>
    <t>UKUPNO RAZDJEL 005</t>
  </si>
  <si>
    <t>GLAVA 00501- JAVNA UPRAVA I ADMINISTRACIJA ODJELA</t>
  </si>
  <si>
    <t>PROGRAM : 7001 PRIPREMA I DONOŠENJE AKATA IZ DJELOKRUGA ODJELA</t>
  </si>
  <si>
    <t>PROGRAM 5001: PRIPREMA I DONOŠENJE AKATA IZ DJELOKRUGA ODJELA</t>
  </si>
  <si>
    <t>AKTIVNOST A501001: ADMINISTRATIVNO, TEHNIČKO I STRUČNO OSOBLJE</t>
  </si>
  <si>
    <t>GLAVA 00502 - OBRAZOVANJE</t>
  </si>
  <si>
    <t xml:space="preserve">AKTIVNOST A502001: DECENTRALIZIRANE FUNKCIJE OSNOVNOŠKOLSKOG OBRAZOVANJA </t>
  </si>
  <si>
    <t>PROGRAM 5002: JAVNE POTREBE U OSNOVNOM ŠKOLSTVU DO STANDARDA</t>
  </si>
  <si>
    <t>PROGRAM 5003:JAVNE POTREBE U OSNOVNOM ŠKOLSTVU I NAOBRAZBI IZNAD STANDARDA</t>
  </si>
  <si>
    <t>GLAVA 00503 - PREDŠKOLSKI ODGOJ</t>
  </si>
  <si>
    <t>PROGRAM 5003: PREDŠKOLSKI ODGOJ</t>
  </si>
  <si>
    <t xml:space="preserve">AKTIVNOST A503001:PREDŠKOLSKE USTANOVE  </t>
  </si>
  <si>
    <t>AKTIVNOST A503002:OSTALE USTANOVE U DJELATNOSTI PREDŠKOLSKOG ODGOJA</t>
  </si>
  <si>
    <t>GLAVA 00504 - SPORT</t>
  </si>
  <si>
    <t xml:space="preserve"> PROGRAM 5004: JAVNE POTREBE U SPORTU </t>
  </si>
  <si>
    <t>AKTIVNOST A504001:JAVNA USTANOVA PULA SPORT</t>
  </si>
  <si>
    <t>AKTIVNOST A504002:SAVEZ SPORTOVA GRADA PULE</t>
  </si>
  <si>
    <t>AKTIVNOST A504003:OSTALI PROGRAMI U SPORTU</t>
  </si>
  <si>
    <t>AKTIVNOST A504004:POTICANJE I PROMICANJE SPORTA</t>
  </si>
  <si>
    <t>GRADSKO POGLAVARSTVO GRADA PULE</t>
  </si>
  <si>
    <t>AKTIVNOST A504005:PROVOĐENJE SPORTSKIH AKTIVNOSTI DJECE I MLADEŽI</t>
  </si>
  <si>
    <t>AKTIVNOST A504006:DJELOVANJE SPORTSKIH UDRUGA I SAVEZA SPORTOVA</t>
  </si>
  <si>
    <t>AKTIVNOST A504008:ZAPOŠLJAVANJE OSOBA ZA OBAVLJANJE STRUČNIH POSLOVA U SPORTU</t>
  </si>
  <si>
    <t>AKTIVNOST A504009:SPORTSKO REKREACIJSKE AKTIVNOSTI GRAĐANA</t>
  </si>
  <si>
    <t>AKTIVNOST A504010:SPORTSKE AKTIVNOSTI OSOBA S TEŠKOĆAMA I OSOBA S INVALIDITETOM</t>
  </si>
  <si>
    <t>AKTIVNOST A504011:PLANIRANJE, IZGRADNJA, ODRŽAVANJE I KORIŠTENJE SPORTSKIH OBJEKATA</t>
  </si>
  <si>
    <t>AKTIVNOST A504012:FINANCIRANJE ZNANSTVENIH I RAZVOJNIH PROJEKATA, ELABORATA I STUDIJA U FUNKCIJI RAZVOJA SPORTA GRADA</t>
  </si>
  <si>
    <t>GLAVA 00505 - TEHNIČKA KULTURA</t>
  </si>
  <si>
    <t>PROGRAM 5005: JAVNE POTREBE U TEHNIČKOJ KULTURI</t>
  </si>
  <si>
    <t>AKTIVNOST A505001:ZAJEDNICA TEHNIČKE KULTURE</t>
  </si>
  <si>
    <t>AKTIVNOST A505002:DRUGI PROGRAMI U TEHNIČKOJ KULTURI</t>
  </si>
  <si>
    <t>AKTIVNOST A502003:NABAVA OPREME</t>
  </si>
  <si>
    <t>UKUPNO RAZDJEL 003</t>
  </si>
  <si>
    <t>UKUPNO RAZDJEL 004</t>
  </si>
  <si>
    <t>UKUPNO RAZDJEL 001</t>
  </si>
  <si>
    <t>GLAVA 00101- JAVNA UPRAVA I ADMINISTRACIJA ODJELA</t>
  </si>
  <si>
    <t>PROGRAM 1001: PRIPREMA I DONOŠENJE AKATA IZ DJELOKRUGA ODJELA</t>
  </si>
  <si>
    <t>AKTIVNOST A101001: ADMINISTRATIVNO, TEHNIČKO I STRUČNO OSOBLJE</t>
  </si>
  <si>
    <t>AKTIVNOST A101002:PREDSTAVNIČKA, IZVRŠNA I RADNA TIJELA GRADA</t>
  </si>
  <si>
    <t xml:space="preserve">KAPITALNI PROJEKAT K101001: INFORMATIZACIJA </t>
  </si>
  <si>
    <t xml:space="preserve">AKTIVNOST A101003: IZRADA SUSTAVA ZA UPRAVLJANJE DOKUMENTIMA </t>
  </si>
  <si>
    <t>AKTIVNOST A101004: IZRADA WEB STRANICA</t>
  </si>
  <si>
    <t>KAPITALNI PROJEKAT K101002: OPREMANJE PROSTORIJA ZA UREDOVANJE</t>
  </si>
  <si>
    <t>AKTIVNOST A101005 UREĐENJE PROSTORIJA ZA UREDOVANJE</t>
  </si>
  <si>
    <t>GLAVA 00102 - MJESNA SAMOUPRAVA</t>
  </si>
  <si>
    <t>PROGRAM 1002: RAZVOJ MJESNE SAMOUPRAVE NA PODRUČJU GRADA PULE</t>
  </si>
  <si>
    <t xml:space="preserve">AKTIVNOST A102001: OPĆI I ADMINISTRATIVNI POSLOVI </t>
  </si>
  <si>
    <t>KAPITALNI PROJEKAT K101001: OPREMANJE  PROSTORA UREDOVANJA MJESNIH ODBORA</t>
  </si>
  <si>
    <t>GLAVA 00103 -MANJINSKA SAMOUPRAVA</t>
  </si>
  <si>
    <t>AKTIVNOST A603002:VETERINARSKE MJERE</t>
  </si>
  <si>
    <t>PROGRAM 1003: RAZVOJ NACIONALNIH MANJINA NA PODRUČJU GRADA PULE</t>
  </si>
  <si>
    <t xml:space="preserve">AKTIVNOST A103001: POSLOVI REDOVNE DJELATNOSTI </t>
  </si>
  <si>
    <t>KAPITALNI PROJEKAT K103001: OPREMANJE POSLOVNIH PROSTORA MANJINSKE SAMOUPRAVE</t>
  </si>
  <si>
    <t>GLAVA 00104 -UDRUGE CIVILNOG DRUŠTVA</t>
  </si>
  <si>
    <t>PROGRAM 1004: DONACIJE UDRUGAMA GRAĐANA I NEPROFITNIM ORGANIZACIJAMA</t>
  </si>
  <si>
    <t>GLAVA 00105  VATROGASTVO I PODRUČNA VATROGASNA ZAJEDNICA</t>
  </si>
  <si>
    <t xml:space="preserve"> PROGRAM 1005: FINANCIRANJE DJELATNOSTI VATROGASTVA</t>
  </si>
  <si>
    <t>AKTIVNOST A105001: JAVNA VATROGASNA POSTROJBA PULA</t>
  </si>
  <si>
    <t>AKTIVNOST A105002: PODRUČNA VATROGASNA ZAJEDNICA</t>
  </si>
  <si>
    <t>GLAVA 00106  ZAŠTITA I SPAŠAVANJE</t>
  </si>
  <si>
    <t xml:space="preserve"> PROGRAM 1006: ZAŠTITA I SPAŠAVANJE</t>
  </si>
  <si>
    <t>AKTIVNOST A106001: ZAŠTITA I SPAŠANJE</t>
  </si>
  <si>
    <t>PROGRAM 3001: PRIPREMA I DONOŠENJE AKATA IZ DJELOKRUGA ODJELA</t>
  </si>
  <si>
    <t>AKTIVNOST A301001: ADMINISTRATIVNO, TEHNIČKO I STRUČNO OSOBLJE</t>
  </si>
  <si>
    <t xml:space="preserve"> PROGRAM:3002 PROSTORNO UREĐENJE GRADA PULE </t>
  </si>
  <si>
    <t>AKTIVNOST A301003: ZAŠTITA OKOLIŠA</t>
  </si>
  <si>
    <t>AKTIVNOST A301004: UREĐENJE RIVE</t>
  </si>
  <si>
    <t>GLAVA 00401- JAVNA UPRAVA I ADMINISTRACIJA ODJELA</t>
  </si>
  <si>
    <t>Tekuće donacije  u novcu -gradski zdravstveni programi</t>
  </si>
  <si>
    <t>PROGRAM 4001: PRIPREMA I DONOŠENJE AKATA IZ DJELOKRUGA ODJELA</t>
  </si>
  <si>
    <t>AKTIVNOST A401001: ADMINISTRATIVNO, TEHNIČKO I STRUČNO OSOBLJE</t>
  </si>
  <si>
    <t>AKTIVNOST A301002: IZRADA PROSTORNIH I DETALJNIH PLANOVA UREĐENJA</t>
  </si>
  <si>
    <t>GLAVA 00402 KOMUNALNO GOSPODARSTVO</t>
  </si>
  <si>
    <t xml:space="preserve"> PROGRAM:4002 PRIPREMA ZEMLJIŠTA</t>
  </si>
  <si>
    <t>AKTIVNOST A402001: PRIPREMA ZEMLJIŠTA</t>
  </si>
  <si>
    <t>KAPITALNI PROJEKAT K402001: KUPNJA POSLOVNOG OBJEKTA -ZGRADA BRAVARIJE D.O.O. PULA</t>
  </si>
  <si>
    <t>KAPITALNI PROJEKAT K402002: KUPNJA POSLOVNIH OBJEKATA -GARAŽE U KANDLEROVOJ</t>
  </si>
  <si>
    <t xml:space="preserve"> PROGRAM 4003: IZGRADNJA</t>
  </si>
  <si>
    <t xml:space="preserve"> PROGRAM 4004: ODRŽAVANJE KOMUNALNE INFRASTRUKTURE</t>
  </si>
  <si>
    <t>FUNKCIJSKA KLASIFIKACIJA 0660 - RASHODI VEZANI ZA STANOVANJE I KOMUNALNE POGODNOSTI KOJE NISU DRUGDJE SVRSTANE</t>
  </si>
  <si>
    <t>Ceste, željeznice i slični građevinski objekti - izgradnja komunalne infrastrukture
- stvarni troškovi gradnje</t>
  </si>
  <si>
    <t>Tekuće pomoći iz državnog proračuna za predškolski odgoj</t>
  </si>
  <si>
    <t>Tekuće donacije u novcu - udruge proizašle iz rata</t>
  </si>
  <si>
    <t>Tekuće donacije u novcu - sindikalne organizacije</t>
  </si>
  <si>
    <t>FUNKCIJSKA KLASIFIKACIJA 0660 - RASHODI VEZANI ZA STANOVANJE
I KOMUNALNE POGODNOSTI KOJE NISU DRUGDJE SVRSTANE</t>
  </si>
  <si>
    <t>FUNKCIJSKA KLASIFIKACIJA 0443 - GRAĐEVINARSTVO</t>
  </si>
  <si>
    <t>KORISNIK: VIJEĆE TALIJANSKE NACIONALNE MANJINE</t>
  </si>
  <si>
    <t>KORISNIK: VIJEĆE ROMSKE NACIONALNE MANJINE</t>
  </si>
  <si>
    <t>KORISNIK: VIJEĆE MAĐARSKE NACIONALNE MANJINE</t>
  </si>
  <si>
    <t>KORISNIK: VIJEĆE SRPSKE NACIONALNE MANJINE</t>
  </si>
  <si>
    <t>KORISNIK: VIJEĆE MAKEDONSKE NACIONALNE MANJINE</t>
  </si>
  <si>
    <t>KORISNIK: VIJEĆE CRNOGORSKE NACIONALNE MANJINE</t>
  </si>
  <si>
    <t>KORISNIK: VIJEĆE SLOVENSKE NACIONALNE MANJINE</t>
  </si>
  <si>
    <t>KORISNIK: VIJEĆE ALBANSKE NACIONALNE MANJNE</t>
  </si>
  <si>
    <t>KORISNIK: VIJEĆE BOŠNJAČKE NACIONALNE MANJINE</t>
  </si>
  <si>
    <t>KORISNIK : MJESNI ODBOR STARI GRAD</t>
  </si>
  <si>
    <t>KORISNIK : MJESNI ODBOR GREGOVICA</t>
  </si>
  <si>
    <t>KORISNIK: MJESNI ODBOR NOVA VERUDA</t>
  </si>
  <si>
    <t>KORISNIK: MJESNI ODBOR MONTE ZARO</t>
  </si>
  <si>
    <t>KORISNIK: MJESNI ODBOR VIDIKOVAC</t>
  </si>
  <si>
    <t>KORISNIK: MJESNI ODBOR VALDEBEK</t>
  </si>
  <si>
    <t>KORISNIK: MJESNI ODBOR ŠTINJAN</t>
  </si>
  <si>
    <t>KORISNIK: MJESNI ODBOR BUSOLER</t>
  </si>
  <si>
    <t>KORISNIK: MJESNI ODBOR ARENA</t>
  </si>
  <si>
    <t>KORISNIK: MJESNI ODBOR SV. POLIKARP SISPLAC</t>
  </si>
  <si>
    <t>KORISNIK: MJESNI ODBOR KAŠTANJER</t>
  </si>
  <si>
    <t>KORISNIK: MJESNI ODBOR VELI VRH</t>
  </si>
  <si>
    <t>KORISNIK: MJESNI ODBOR MONVIDAL</t>
  </si>
  <si>
    <t>KORISNIK: MJESNI ODBOR ŠIJANA</t>
  </si>
  <si>
    <t>KORISNIK: MJESNI ODBOR STOJA</t>
  </si>
  <si>
    <t>KORISNIK : MJESNI ODBOR VERUDA</t>
  </si>
  <si>
    <t>Komunalne usluge - održavanje uređaja i objekata na pomorskom dobru</t>
  </si>
  <si>
    <t>Ostali građevinski objekti-uređenje naselja Štinjan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</si>
  <si>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</si>
  <si>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</si>
  <si>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</si>
  <si>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</si>
  <si>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</si>
  <si>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</si>
  <si>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</si>
  <si>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</si>
  <si>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</si>
  <si>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</si>
  <si>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</si>
  <si>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</si>
  <si>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</si>
  <si>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</si>
  <si>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</si>
  <si>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</si>
  <si>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</si>
  <si>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</si>
  <si>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</si>
  <si>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30</t>
  </si>
  <si>
    <t>33</t>
  </si>
  <si>
    <t>70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</si>
  <si>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</si>
  <si>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</si>
  <si>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</si>
  <si>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</si>
  <si>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</si>
  <si>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</si>
  <si>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</si>
  <si>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</si>
  <si>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</si>
  <si>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</si>
  <si>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</si>
  <si>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</si>
  <si>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</si>
  <si>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</si>
  <si>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</si>
  <si>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</si>
  <si>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</si>
  <si>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</si>
  <si>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</si>
  <si>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</si>
  <si>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</si>
  <si>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</si>
  <si>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</si>
  <si>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</si>
  <si>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</si>
  <si>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</si>
  <si>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</si>
  <si>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</si>
  <si>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</si>
  <si>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</si>
  <si>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</si>
  <si>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</si>
  <si>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</si>
  <si>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</si>
  <si>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</si>
  <si>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</si>
  <si>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</si>
  <si>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</si>
  <si>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</si>
  <si>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</si>
  <si>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</si>
  <si>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</si>
  <si>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</si>
  <si>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</si>
  <si>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</si>
  <si>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</si>
  <si>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</si>
  <si>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</si>
  <si>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</si>
  <si>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</si>
  <si>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</si>
  <si>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</si>
  <si>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</si>
  <si>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</si>
  <si>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</si>
  <si>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Ostala nematerijalna proizvedena imovina - idejno rješenje sustava odvodnje</t>
  </si>
  <si>
    <t>325</t>
  </si>
  <si>
    <t>326</t>
  </si>
  <si>
    <t>Usluge tekućeg i investicijskog održavanja- povrat ulaganja Trg I istarske brigade</t>
  </si>
  <si>
    <t>Uređaji, strojevi i oprema za ostale namjene- oprema za regulaciju prometa</t>
  </si>
  <si>
    <t>231</t>
  </si>
  <si>
    <t>243</t>
  </si>
  <si>
    <t>247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</si>
  <si>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</si>
  <si>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</si>
  <si>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</si>
  <si>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</si>
  <si>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</si>
  <si>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</si>
  <si>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</si>
  <si>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</si>
  <si>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</si>
  <si>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</si>
  <si>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</si>
  <si>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</si>
  <si>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</si>
  <si>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</si>
  <si>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</si>
  <si>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</si>
  <si>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305</t>
  </si>
  <si>
    <t>306</t>
  </si>
  <si>
    <t>307</t>
  </si>
  <si>
    <t>308</t>
  </si>
  <si>
    <t>309</t>
  </si>
  <si>
    <t>310</t>
  </si>
  <si>
    <t>327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</si>
  <si>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</si>
  <si>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</si>
  <si>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</si>
  <si>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</si>
  <si>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</si>
  <si>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</si>
  <si>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</si>
  <si>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</si>
  <si>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</si>
  <si>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</si>
  <si>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</si>
  <si>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</si>
  <si>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</si>
  <si>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344</t>
  </si>
  <si>
    <t>345</t>
  </si>
  <si>
    <t>346</t>
  </si>
  <si>
    <t>347</t>
  </si>
  <si>
    <t>348</t>
  </si>
  <si>
    <t>349</t>
  </si>
  <si>
    <t>350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</si>
  <si>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</si>
  <si>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</si>
  <si>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</si>
  <si>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</si>
  <si>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</si>
  <si>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</si>
  <si>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</si>
  <si>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</si>
  <si>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</si>
  <si>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</si>
  <si>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</si>
  <si>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</si>
  <si>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366</t>
  </si>
  <si>
    <t>367</t>
  </si>
  <si>
    <t>368</t>
  </si>
  <si>
    <t>369</t>
  </si>
  <si>
    <t>370</t>
  </si>
  <si>
    <t>371</t>
  </si>
  <si>
    <t>275</t>
  </si>
  <si>
    <t>279</t>
  </si>
  <si>
    <t>Tekuće donacije  u novcu -intervencije u veterinarstvu</t>
  </si>
  <si>
    <t>3113</t>
  </si>
  <si>
    <t>Plaće za prekovremeni rad</t>
  </si>
  <si>
    <t>4226</t>
  </si>
  <si>
    <t xml:space="preserve">Sportska oprema </t>
  </si>
  <si>
    <t>Tekuće donacije u novcu-plaće i materijalni troškovi</t>
  </si>
  <si>
    <t>Tekuće donacije u novcu-programi</t>
  </si>
  <si>
    <t xml:space="preserve">Ostala nematerijalna proizvedena imovina </t>
  </si>
  <si>
    <t>Tekuće donacije u novcu-SAKUD i članice</t>
  </si>
  <si>
    <t>Tekuće donacije  u novcu - socijalne akcije u Mjesnim odborima</t>
  </si>
  <si>
    <t>Tekuće donacije u novcu-ostali programi</t>
  </si>
  <si>
    <t>Tekuće donacije u novcu-Nove medijske kulture i kultura mladih</t>
  </si>
  <si>
    <t>Dodatna ulaganja za ostalu nefinancijsku imovinu-Centar udruga Rojc</t>
  </si>
  <si>
    <t>Dodatna ulaganja za ostalu nefinancijsku imovinu-MMC LUKA</t>
  </si>
  <si>
    <t>Dodatna ulaganja za ostalu nefinancijsku imovinu-SAKUD</t>
  </si>
  <si>
    <t>Tekuće donacije u novcu-Zaštita i očuvanje baštine</t>
  </si>
  <si>
    <t>Tekuće donacije u novcu-Centar udruga Rojc</t>
  </si>
  <si>
    <t>Ostali nespomenuti rashodi poslovanja - Europske integracije</t>
  </si>
  <si>
    <t xml:space="preserve">Tekuće donacije  u novcu </t>
  </si>
  <si>
    <t>Usluge tekućeg i investicijskog održavanja-skloništa</t>
  </si>
  <si>
    <t>Ostali nespomenuti rashodi poslovanja-Razvoj civilne zaštite</t>
  </si>
  <si>
    <t>Ostali nespomenuti rashodi poslovanja-Područna vatrogasna zajednica</t>
  </si>
  <si>
    <t>Ostali nespomenuti rashodi poslovanja-Vatrogasna zajednica Istarske županije</t>
  </si>
  <si>
    <t>Dodatna ulaganja za ostalu nefinancijsku imovinu-izrada projektne dokumentacije za prostor Zbirke Motika</t>
  </si>
  <si>
    <t>FUNKCIJSKA KLASIFIKACIJA 0980 -USLUGE OBRAZOVANJA KOJE NISU
 DRUGDJE SVRSTANE</t>
  </si>
  <si>
    <t>FUNKCIJSKA KLASIFIKACIJA 1070 -SOCIJALNA POMOĆ STANOVNIŠTVU KOJE NIJE OBUHVAĆENO REDOVNIM SOCIJALNIM PROGRAMIMA</t>
  </si>
  <si>
    <t>IZDACI ZA DIONICE I UDJELE U GLAVNICI</t>
  </si>
  <si>
    <t>532</t>
  </si>
  <si>
    <t>DIONICE I UDJELI U GLAVNICI TRGOVAČKIH DRUŠTAVA U JAVNOM SEKTORU</t>
  </si>
  <si>
    <t>5321</t>
  </si>
  <si>
    <t>Tekuće donacije u novcu - sufinanciranje javnog prijevoza studenata</t>
  </si>
  <si>
    <t>Dionice i udjeli u glavnici trgovačkih društava u javnom sektoru</t>
  </si>
  <si>
    <t>Ostali građevinski objekti-izgradnja parkirališta</t>
  </si>
  <si>
    <t>Tekuće donacije u novcu-sufinanciranje rada PCP-a</t>
  </si>
  <si>
    <t>Tekuće donacije u novcu-scenski, dramski i filmski programi</t>
  </si>
  <si>
    <t>Ostali nespomenuti prihodi - namjenski prihodi za izgradnju groblja u Štinjanu</t>
  </si>
  <si>
    <t>Ostali nespomenuti prihodi - financiranje radova</t>
  </si>
  <si>
    <t>Ostali nespomenuti prihodi - namjenski prihodi za izgradnju parkirališta</t>
  </si>
  <si>
    <t>Ceste, željeznice i slični građevinski objekti - izgradnja komunalne infrastrukture
- financiranje radova</t>
  </si>
  <si>
    <t>Ostali građevinski objekti-izgradnja groblja u Štinjanu</t>
  </si>
  <si>
    <t>Uredska oprema i namještaj-računala i računalna oprema</t>
  </si>
  <si>
    <t>Ostala nematerijalna proizvedena imovina- projektna dokumentacija</t>
  </si>
  <si>
    <t xml:space="preserve">Intelektualne i osobne usluge  </t>
  </si>
  <si>
    <t>Ostale usluge-usluge pri registraciji prijevoznih sredstava</t>
  </si>
  <si>
    <t xml:space="preserve">AKTIVNOST A102002: REDOVNA DJELATNOST VIJEĆA </t>
  </si>
  <si>
    <t>Dio poreza na dohodak dobiven kroz potpore izravnanja za decentralizirane funkcije osnovnog školstva</t>
  </si>
  <si>
    <t>Subvencije poljoprivrednicima, obrtnicima, malim i srednjim poduzetnicima - subvencija kamata</t>
  </si>
  <si>
    <t>Komunalne usluge - vansudska nagodba-Pula Herculanea d.o.o.</t>
  </si>
  <si>
    <t>373</t>
  </si>
  <si>
    <t>374</t>
  </si>
  <si>
    <t>375</t>
  </si>
  <si>
    <t>376</t>
  </si>
  <si>
    <t>377</t>
  </si>
  <si>
    <t xml:space="preserve"> PLAN 2007</t>
  </si>
  <si>
    <t>Tekuće donacije  u naravi</t>
  </si>
  <si>
    <t>Tekuće pomoći iz županijskog proračuna za ogrijev</t>
  </si>
  <si>
    <t>Boravišna pristojba</t>
  </si>
  <si>
    <t>Zemljište</t>
  </si>
  <si>
    <t>Stambeni objekti</t>
  </si>
  <si>
    <t>Komunalna naknada i druge naknade utvrđene posebnim zakonom</t>
  </si>
  <si>
    <t>Tekuće pomoći iz državnog proračuna za izbore</t>
  </si>
  <si>
    <t>Tekuće donacije  u novcu -programi od posebnog interesa</t>
  </si>
  <si>
    <t>Zdravstvene i veterinarske mjere</t>
  </si>
  <si>
    <t>4263</t>
  </si>
  <si>
    <t>Umjetnička, literarna i znanstvena djela-kulturne manifestacije</t>
  </si>
  <si>
    <t xml:space="preserve">Ostali nespomenuti rashodi -rashodi za provedbu izbora  </t>
  </si>
  <si>
    <t>412</t>
  </si>
  <si>
    <t>NEMATERIJALNA IMOVINA</t>
  </si>
  <si>
    <t>4123</t>
  </si>
  <si>
    <t>Licence</t>
  </si>
  <si>
    <t>Ostali nespomenuti rashodi poslovanja - Izrada sustava upravljanja dokumentima</t>
  </si>
  <si>
    <t>3294</t>
  </si>
  <si>
    <t>Članarine</t>
  </si>
  <si>
    <t>4225</t>
  </si>
  <si>
    <t>Instrumenti, uređaji i strojevi</t>
  </si>
  <si>
    <t>Ostale usluge tekućeg i investicijskog održavanja - održavanje objekata i opreme u OŠ</t>
  </si>
  <si>
    <t>Energija -utrošak</t>
  </si>
  <si>
    <t>Usluge tekućeg i investicijskog održavanja-uređaji i objekti za regulaciju prometa</t>
  </si>
  <si>
    <t>3859</t>
  </si>
  <si>
    <t>Ostali izvanredni rashodi-Memorandum o razumijevanju Plinara d.o.o. Pula</t>
  </si>
  <si>
    <t>Ostali izvanredni rashodi</t>
  </si>
  <si>
    <t>Uređaji, strojevi i oprema za ostale namjene-  oprema za provedbu mjera sigurnosti plivača</t>
  </si>
  <si>
    <t>PROGRAM 9001: PRIPREMA I DONOŠENJE AKATA IZ DJELOKRUGA SLUŽBE</t>
  </si>
  <si>
    <t>PROGRAM 8001: PRIPREMA I DONOŠENJE AKATA IZ DJELOKRUGA SLUŽBE</t>
  </si>
  <si>
    <t>Uređaji, strojevi i oprema za ostale namjene-priključci</t>
  </si>
  <si>
    <t>Tekuće pomoći iz lokalnog proračuna za predškolski odgoj</t>
  </si>
  <si>
    <t>Umjetnička, literarna i znanstvena djela</t>
  </si>
  <si>
    <t>141</t>
  </si>
  <si>
    <t>Usluge tekućeg i investicijskog održavanja- Gajeva 14</t>
  </si>
  <si>
    <t>378</t>
  </si>
  <si>
    <t>Dodatna ulaganja za ostalu nefinancijsku imovinu-Meteorološka postaja</t>
  </si>
  <si>
    <t>68</t>
  </si>
  <si>
    <t>Ostali nespomenuti prihodi - namjenski prihodi za prekope</t>
  </si>
  <si>
    <t>Komunalne usluge - prekopi</t>
  </si>
  <si>
    <t>379</t>
  </si>
  <si>
    <t>FUNKCIJSKA KLASIFIKACIJA 0760 -POSLOVI I USLUGE ZDRAVSTVA KOJI NISU 
DRUGDJE SVRSTANI</t>
  </si>
  <si>
    <t>Zemljište -otkupi i izvlaštenja-stvarni troškovi gradnje</t>
  </si>
  <si>
    <t>Zemljište -otkupi i izvlaštenja-program gradnje</t>
  </si>
  <si>
    <t>Tekuće donacije  u novcu - Tekop Nova</t>
  </si>
  <si>
    <t>Ostali nespomenuti rashodi poslovanja - Rashodi za obilježavanje "Prvog svibnja"</t>
  </si>
  <si>
    <t xml:space="preserve"> PROGRAM 4005: OSTALE KOMUNALNE I DRUGE USLUGE</t>
  </si>
  <si>
    <t>AKTIVNOST A402002: RAZVOJ PROMETA</t>
  </si>
  <si>
    <t>AKTIVNOST A402003: IZGRADNJA KAPITALNIH OBJEKATA I KOMUNALNE INFRASTRUKTURE</t>
  </si>
  <si>
    <t xml:space="preserve"> AKTIVNOST A402004: ODRŽAVANJE KOMUNALNE INFRASTRUKTURE</t>
  </si>
  <si>
    <t xml:space="preserve"> AKTIVNOST A402005: ODRŽAVANJE JAVNE RASVJETE</t>
  </si>
  <si>
    <t xml:space="preserve"> AKTIVNOST A402006: OSTALE KOMUNALNE I DRUGE USLUGE</t>
  </si>
  <si>
    <t>324</t>
  </si>
  <si>
    <t>Usluge tekućeg i investicijskog održavanja građevinskih objekata-građevinsko-obrtnički radovi na ugradnji dizala u Sergijevaca 2</t>
  </si>
  <si>
    <t>Uređaji, strojevi i oprema za ostale namjene-dizalo u Sergijevaca 2</t>
  </si>
  <si>
    <t>Ostali nespomenuti rashodi poslovanja-Gorska služba spašavanja-Stanica Pula</t>
  </si>
  <si>
    <t>151</t>
  </si>
  <si>
    <t>152</t>
  </si>
  <si>
    <t>153</t>
  </si>
  <si>
    <t>154</t>
  </si>
  <si>
    <t>155</t>
  </si>
  <si>
    <t>156</t>
  </si>
  <si>
    <t>Ostala nematerijalna proizvedena imovina - priprema za gradnju prema Programu gradnje</t>
  </si>
  <si>
    <t>Usluge tekućeg i investicijskog održavanja -Forum 13</t>
  </si>
  <si>
    <t>Tekuće donacije  u novcu -Pula Herculanea d.o.o.</t>
  </si>
  <si>
    <t>386</t>
  </si>
  <si>
    <t>380</t>
  </si>
  <si>
    <t>382</t>
  </si>
  <si>
    <t>383</t>
  </si>
  <si>
    <t>384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</si>
  <si>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</si>
  <si>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</si>
  <si>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</si>
  <si>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</si>
  <si>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</si>
  <si>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</si>
  <si>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</si>
  <si>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</si>
  <si>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</si>
  <si>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</si>
  <si>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</si>
  <si>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</si>
  <si>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</si>
  <si>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</si>
  <si>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</si>
  <si>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</si>
  <si>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</si>
  <si>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</si>
  <si>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</si>
  <si>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</si>
  <si>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Ostali nespomenuti prihodi - stvarni troškovi gradnje (zemljište)</t>
  </si>
  <si>
    <t>Tekuće donacije u novcu-nabava opreme i otplata kredita</t>
  </si>
  <si>
    <t>Ostali nespomenuti prihodi - projekat Adria net</t>
  </si>
  <si>
    <t>Ostali građevinski objekti-izgradnja sustava odvodnje</t>
  </si>
  <si>
    <t>176</t>
  </si>
  <si>
    <t>Ostali nespomenuti prihodi - projekat In Fiore</t>
  </si>
  <si>
    <t>663</t>
  </si>
  <si>
    <t>6631</t>
  </si>
  <si>
    <t>DONACIJE OD PRAVNIH I FIZIČKIH OSOBA IZVAN OPĆE DRŽAVE</t>
  </si>
  <si>
    <t>Tekuće donacije</t>
  </si>
  <si>
    <t>4124</t>
  </si>
  <si>
    <t>Ostala prava-rampa kod MUP-a</t>
  </si>
  <si>
    <t>Ostala prava-ured državne uprave u Istarske Županije</t>
  </si>
  <si>
    <t>Ostala prava-sustav navodnjavanja Istarske Županije</t>
  </si>
  <si>
    <t>Ostala prava</t>
  </si>
  <si>
    <t xml:space="preserve">Ostali nespomenuti rashodi poslovanja </t>
  </si>
  <si>
    <t>GLAVA 00403 GOSPODARENJE IMOVINOM</t>
  </si>
  <si>
    <t>AKTIVNOST A403001: ODRŽAVANJE STANOVA I POSLOVNIH PROSTORA</t>
  </si>
  <si>
    <t>AKTIVNOST A403002: KUPNJA ZEMLJIŠTA RADI RJEŠAVANJA IMOVINSKIH ODNOSA</t>
  </si>
  <si>
    <t xml:space="preserve"> PROGRAM 4006: GOSPODARENJE IMOVINOM</t>
  </si>
  <si>
    <t>Ostala uredska oprema - zaštita podataka</t>
  </si>
  <si>
    <t>4262</t>
  </si>
  <si>
    <t>Ulaganja u računalne programe</t>
  </si>
  <si>
    <t>Tekuće donacije u novcu - vrtićima izvan grada Pule</t>
  </si>
  <si>
    <t>175</t>
  </si>
  <si>
    <t>Dio poreza na dohodak dobiven kroz potpore izravnanja za decentralizirane funkcije  vatrogastva</t>
  </si>
  <si>
    <t>Ostala prava-uređenje svjetleće prometne signalizacije na županijskoj i državnoj cesti u Šijani</t>
  </si>
  <si>
    <t>Ostala prava-izgradnja Šišanske ceste</t>
  </si>
  <si>
    <t>Ostala prava-izgradnja plinske mreže u dijelu Šišanske ulice</t>
  </si>
  <si>
    <t>Ostali nespomenuti prihodi - namjenski prihodi za izgradnju Sustava javne odvodnje i zaštite voda Istarske županije</t>
  </si>
  <si>
    <t>Ostala prava-izgradnja Sustava javne odvodnje i zaštite voda Istarske županije</t>
  </si>
  <si>
    <t>407</t>
  </si>
  <si>
    <t>Kapitalne pomoći iz državnog proračuna za ugradnju dizala u poslovnoj zgradi Sergijevaca 2</t>
  </si>
  <si>
    <t>Subvencije trgovačkim društvima u javnom sektoru - subvencije javnom gradskom prijevozu, otplata kredita za nabavu autobusa</t>
  </si>
  <si>
    <t xml:space="preserve"> PLAN 2008</t>
  </si>
  <si>
    <t>PLAN 2007</t>
  </si>
  <si>
    <t>PLAN 2008</t>
  </si>
  <si>
    <t>634</t>
  </si>
  <si>
    <t>POMOĆI OD OSTALIH SUBJEKATA UNUTAR OPĆE DRŽAVE</t>
  </si>
  <si>
    <t>6342</t>
  </si>
  <si>
    <t>TEKUĆI PROJEKAT T502001: OPREMANJE OSNOVNIH ŠKOLA</t>
  </si>
  <si>
    <t>TEKUĆI PROJEKAT T502002: HITNE INTERVENCIJE</t>
  </si>
  <si>
    <t>KAPITALNI PROJEKAT K502001: ULAGANJA U OSNOVNE ŠKOLE</t>
  </si>
  <si>
    <t>KAPITALNI PROJEKAT K502002: OPREMANJE I UREĐENJE OSNOVNIH ŠKOLA</t>
  </si>
  <si>
    <t>467</t>
  </si>
  <si>
    <t>553</t>
  </si>
  <si>
    <t>554</t>
  </si>
  <si>
    <t>555</t>
  </si>
  <si>
    <t>556</t>
  </si>
  <si>
    <t>557</t>
  </si>
  <si>
    <t>Kapitalne pomoći od izvanproračunskih fondova za zbrinjavanje otpada</t>
  </si>
  <si>
    <t>PROGRAM: 2001 PRIPREMA I DONOŠENJE AKATA IZ DJELOKRUGA ODJELA</t>
  </si>
  <si>
    <t>Ostali nespomenuti rashodi poslovanja - Izrada Web stranica</t>
  </si>
  <si>
    <t>Usluge tekućeg i investicijskog održavanja-kontroling</t>
  </si>
  <si>
    <t>Zemljište -otkupi i izvlaštenja-program ulaganja u prometnu infrastrukturu</t>
  </si>
  <si>
    <t>Ostala nematerijalna proizvedena imovina- projektna dokumentacija prema programu ulaganja u prometnu infrastrukturu</t>
  </si>
  <si>
    <t>Dodatna ulaganja za ostalu nefinancijsku imovinu-izvođenje radova prema programu ulaganja u prometnu infrastrukturu</t>
  </si>
  <si>
    <t>Ostali građevinski objekti-uređenje kuće umjetnika</t>
  </si>
  <si>
    <t>Komunalne usluge - projekat energetske učinkovitosti</t>
  </si>
  <si>
    <t>Ostali nespomenuti prihodi - kuća umjetnika</t>
  </si>
  <si>
    <t>Naknade građanima i kućanstvima u novcu - novorođenačka naknada</t>
  </si>
  <si>
    <t>Tekuće pomoći iz državnog proračuna za sufinanciranje plaća službenika za lokacijske i građevinske dozvole</t>
  </si>
  <si>
    <t>Naknade za rad predstavničkih i izvršnih tijela, povjerenstava i sl.</t>
  </si>
  <si>
    <t>Kamate na primljene zajmove od inozemnih banaka i ostalih financijskih institucija izvan javnog sektora</t>
  </si>
  <si>
    <t>Primljeni zajmovi od banaka i ostalih financijskih institucija u javnom sektoru</t>
  </si>
  <si>
    <t xml:space="preserve">Ostali nespomenuti rashodi poslovanja  </t>
  </si>
  <si>
    <t>6332</t>
  </si>
  <si>
    <t>Energija - javna rasvjeta</t>
  </si>
  <si>
    <t>Tekuće donacije  u novcu - nepredviđene intervencije</t>
  </si>
  <si>
    <t>6118</t>
  </si>
  <si>
    <t>Ostali građevinski objekti- gradnja kapitalnih objekata</t>
  </si>
  <si>
    <t>Komunalne usluge - tekuće održavanje prometnica</t>
  </si>
  <si>
    <t>Komunalne usluge - održavanje oborinske kanalizacije</t>
  </si>
  <si>
    <t>Komunalne usluge - održavanje gradskog groblja</t>
  </si>
  <si>
    <t>Komunalne usluge - održavanje javne rasvjete</t>
  </si>
  <si>
    <t>Komunalne usluge - ostala tekuća održavanja</t>
  </si>
  <si>
    <t>Tekuće donacije u novcu - nepredviđene intervencije</t>
  </si>
  <si>
    <t>Stambeni objekti-izgradnja i kupnja stanova</t>
  </si>
  <si>
    <t>Porezi na korištenje dobara ili izvođenje aktivnosti - porez na reklame</t>
  </si>
  <si>
    <t xml:space="preserve">Intelektualne i osobne usluge </t>
  </si>
  <si>
    <t>Kamate za primljene zajmove od  inozemnih banaka i ostalih financijskih institucija izvan javnog sektora</t>
  </si>
  <si>
    <t>PRIMLJENI ZAJMOVI OD BANAKA I OSTALIH FINANCIJSKIH INSTITUCIJA U JAVNOM SEKTORU</t>
  </si>
  <si>
    <t xml:space="preserve">Otplata glavnice primljenih zajmova od inozemnih banaka i ostalih financijskih institucija </t>
  </si>
  <si>
    <t>Ostala nematerijalna proizvedena imovina - priprema zemljišta</t>
  </si>
  <si>
    <t>Usluge tekućeg i investicijskog održavanja - uređenje fasada i rekonstrukcija zgrada</t>
  </si>
  <si>
    <t>Tekuće donacije u novcu vjerskim zajednicama</t>
  </si>
  <si>
    <t>Tekuće donacije u novcu nacionalnim zajednicama i manjinama</t>
  </si>
  <si>
    <t>Tekuće donacije u novcu udrugama građana i političkim strankama</t>
  </si>
  <si>
    <t>POMOĆI IZ INOZEMSTVA (DAROVNICE) I OD SUBJEKATA UNUTAR OPĆE DRŽAVE</t>
  </si>
  <si>
    <t>Subvencije poljoprivrednicima, obrtnicima, malim i srednjim poduzetnicima - subvencije za intervencije u gospodarstvu</t>
  </si>
  <si>
    <t>Ostali nespomenuti rashodi poslovanja- izdaci za prometnu jedinicu mladeži</t>
  </si>
  <si>
    <t>AKTIVNOST A504007:SPORTSKA PRIPREMA, DOMAĆA I MEĐUNARODNA NATJECANJA</t>
  </si>
  <si>
    <t>Subvencije trgovačkim društvima u javnom sektoru - subvencije javnom gradskom prijevozu</t>
  </si>
  <si>
    <t>Uređaji, strojevi i oprema za ostale namjene- urbana oprema</t>
  </si>
  <si>
    <t>Usluge tekućeg i investicijskog održavanja- izdaci za pričuvu</t>
  </si>
  <si>
    <t>Zemljište - otkupi i izvlaštenja</t>
  </si>
  <si>
    <t>Zemljište -otkupi i izvlaštenja</t>
  </si>
  <si>
    <t>Usluge telefona, pošte i prijevoza - prijevoz učenika</t>
  </si>
  <si>
    <t>Naknade građanima i kućanstvima u novcu - stipendije i školarine</t>
  </si>
  <si>
    <t>Ceste, željeznice i slični građevinski objekti - izgradnja komunalne infrastrukture</t>
  </si>
  <si>
    <t>Usluge tekućeg i investicijskog održavanja - stanova</t>
  </si>
  <si>
    <t>Usluge tekućeg i investicijskog održavanja- poslovnih prostora</t>
  </si>
  <si>
    <t>Uredski materijal i ostali materijalni rashodi-pedagoška dokumentacija</t>
  </si>
  <si>
    <t>Tekuće donacije u novcu - školstvo</t>
  </si>
  <si>
    <t>Naknade građanima i kućanstvima u naravi - Sufinanciranje cijene prijevoza</t>
  </si>
  <si>
    <t xml:space="preserve">Otplata glavnice primljenih zajmova od inozemnih banaka i ostalih financijskih
institucija </t>
  </si>
  <si>
    <t>PRIMLJENE OTPLATE (POVRATI) GLAVNICE DANIH ZAJMOVA</t>
  </si>
  <si>
    <t>PRIMICI (POVRATI) GLAVNICE ZAJMOVA DANIH BANKAMA I OSTALIM FINANCIJSKIH  INSTITUCIJAMA U JAVNOM SEKTORU</t>
  </si>
  <si>
    <t>A. RAČUN PRIHODA I RASHODA</t>
  </si>
  <si>
    <t>RAZLIKA - VIŠAK/MANJAK</t>
  </si>
  <si>
    <t>B. RASPOLOŽIVA SREDSTVA IZ PRETHODNIH GODINA</t>
  </si>
  <si>
    <t>Raspoloživa sredstva iz prethodnih godina</t>
  </si>
  <si>
    <t>Primici od financijske imovine i zaduživanja</t>
  </si>
  <si>
    <t>Izdaci za financijsku imovinu i otplate zajmova</t>
  </si>
  <si>
    <t>NETO ZADUŽIVANJE/FINANCIRANJE</t>
  </si>
  <si>
    <t>VIŠAK/MANJAK +
RASPOLOŽIVA SREDSTVA IZ PRETHODNIH GODINA +
NETO ZADUŽIVANJE/FINANCIRANJE</t>
  </si>
  <si>
    <t>SKUPINA</t>
  </si>
  <si>
    <t>PODSKUPINA</t>
  </si>
  <si>
    <t>ODJELJAK</t>
  </si>
  <si>
    <t>VRSTA PRIHODA</t>
  </si>
  <si>
    <t>61</t>
  </si>
  <si>
    <t>PRIHODI OD POREZA</t>
  </si>
  <si>
    <t>611</t>
  </si>
  <si>
    <t xml:space="preserve">POREZ I PRIREZ NA DOHODAK 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</si>
  <si>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</si>
  <si>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</si>
  <si>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</si>
  <si>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</si>
  <si>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</si>
  <si>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</si>
  <si>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</si>
  <si>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</si>
  <si>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6117</t>
  </si>
  <si>
    <t>612</t>
  </si>
  <si>
    <t>POREZ NA DOBIT</t>
  </si>
  <si>
    <t>6121</t>
  </si>
  <si>
    <t>Porez na dobit od poduzetnika</t>
  </si>
  <si>
    <t>613</t>
  </si>
  <si>
    <t>6131</t>
  </si>
  <si>
    <t>6134</t>
  </si>
  <si>
    <t>614</t>
  </si>
  <si>
    <t>6142</t>
  </si>
  <si>
    <t>6145</t>
  </si>
  <si>
    <t>63</t>
  </si>
  <si>
    <t>633</t>
  </si>
  <si>
    <t>6331</t>
  </si>
  <si>
    <t>64</t>
  </si>
  <si>
    <t>PRIHODI OD IMOVINE</t>
  </si>
  <si>
    <t>641</t>
  </si>
  <si>
    <t>PRIHODI OD FINANCIJSKE IMOVINE</t>
  </si>
  <si>
    <t>6413</t>
  </si>
  <si>
    <t>642</t>
  </si>
  <si>
    <t>PRIHODI OD NEFINANCIJSKE IMOVINE</t>
  </si>
  <si>
    <t>6421</t>
  </si>
  <si>
    <t>Naknada za koncesiju na pomorskom dobru</t>
  </si>
  <si>
    <t>6422</t>
  </si>
  <si>
    <t>6423</t>
  </si>
  <si>
    <t>65</t>
  </si>
  <si>
    <t>PRIHODI OD ADMINISTRATIVNIH PRISTOJBI I PO
 POSEBNIM PROPISIMA</t>
  </si>
  <si>
    <t>651</t>
  </si>
  <si>
    <t>ADMINISTRATIVNE (UPRAVNE) PRISTOJBE</t>
  </si>
  <si>
    <t>6512</t>
  </si>
  <si>
    <t>6514</t>
  </si>
  <si>
    <t>652</t>
  </si>
  <si>
    <t>PRIHODI PO POSEBNIM PROPISIMA</t>
  </si>
  <si>
    <t>6523</t>
  </si>
  <si>
    <t>6526</t>
  </si>
  <si>
    <t>66</t>
  </si>
  <si>
    <t xml:space="preserve">OSTALI PRIHODI </t>
  </si>
  <si>
    <t>662</t>
  </si>
  <si>
    <t>KAZNE</t>
  </si>
  <si>
    <t>I</t>
  </si>
  <si>
    <t>SVEUKUPNO PRIHODI POSLOVANJA</t>
  </si>
  <si>
    <t>71</t>
  </si>
  <si>
    <t>PRIHODI OD PRODAJE NEPROIZVEDENE IMOVINE</t>
  </si>
  <si>
    <t>711</t>
  </si>
  <si>
    <t>PRIHODI OD PRODAJE MATERIJALNE IMOVINE - PRIRODNA BOGATSTVA</t>
  </si>
  <si>
    <t>7111</t>
  </si>
  <si>
    <t>72</t>
  </si>
  <si>
    <t>721</t>
  </si>
  <si>
    <t>PRIHODI OD PRODAJE GRAĐEVINSKIH OBJEKATA</t>
  </si>
  <si>
    <t>7211</t>
  </si>
  <si>
    <t>7212</t>
  </si>
  <si>
    <t>II</t>
  </si>
  <si>
    <t>SVEUKUPNO PRIHODI OD PRODAJE NEFINANCIJSKE IMOVINE</t>
  </si>
  <si>
    <t>UKUPNO</t>
  </si>
  <si>
    <t>OPIS</t>
  </si>
  <si>
    <t>31</t>
  </si>
  <si>
    <t>RASHODI ZA ZAPOSLENE</t>
  </si>
  <si>
    <t>311</t>
  </si>
  <si>
    <t>PLAĆE</t>
  </si>
  <si>
    <t>3111</t>
  </si>
  <si>
    <t>312</t>
  </si>
  <si>
    <t>OSTALI RASHODI ZA ZAPOSLENE</t>
  </si>
  <si>
    <t>3121</t>
  </si>
  <si>
    <t>Ostali rashodi za zaposlene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</si>
  <si>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</si>
  <si>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</si>
  <si>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</si>
  <si>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</si>
  <si>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</si>
  <si>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</si>
  <si>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</si>
  <si>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</si>
  <si>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</si>
  <si>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</si>
  <si>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</si>
  <si>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</si>
  <si>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</si>
  <si>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3213</t>
  </si>
  <si>
    <t>Stručno usavršavanje zaposlenika</t>
  </si>
  <si>
    <t>322</t>
  </si>
  <si>
    <t>RASHODI ZA MATERIJAL I ENERGIJU</t>
  </si>
  <si>
    <t>3221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</si>
  <si>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</si>
  <si>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</si>
  <si>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</si>
  <si>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</si>
  <si>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</si>
  <si>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</si>
  <si>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</si>
  <si>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</si>
  <si>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</si>
  <si>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</si>
  <si>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</si>
  <si>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</si>
  <si>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</si>
  <si>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</si>
  <si>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3234</t>
  </si>
  <si>
    <t>Komunalne usluge</t>
  </si>
  <si>
    <t>3235</t>
  </si>
  <si>
    <t>3236</t>
  </si>
  <si>
    <t>3237</t>
  </si>
  <si>
    <t>3238</t>
  </si>
  <si>
    <t>Računalne usluge</t>
  </si>
  <si>
    <t>3239</t>
  </si>
  <si>
    <t>Ostale usluge</t>
  </si>
  <si>
    <t>296</t>
  </si>
  <si>
    <t>559</t>
  </si>
  <si>
    <t>329</t>
  </si>
  <si>
    <t>3291</t>
  </si>
  <si>
    <t>3292</t>
  </si>
  <si>
    <t>Premije osiguranja</t>
  </si>
  <si>
    <t>3293</t>
  </si>
  <si>
    <t>Reprezentacija</t>
  </si>
  <si>
    <t>3299</t>
  </si>
  <si>
    <t>Ostali nespomenuti rashodi poslovanja</t>
  </si>
  <si>
    <t>34</t>
  </si>
  <si>
    <t>FINANCIJSKI RASHODI</t>
  </si>
  <si>
    <t>342</t>
  </si>
  <si>
    <t>KAMATE ZA PRIMLJENE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</si>
  <si>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</si>
  <si>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</si>
  <si>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</si>
  <si>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</si>
  <si>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</si>
  <si>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</si>
  <si>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</si>
  <si>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35</t>
  </si>
  <si>
    <t>SUBVENCIJE</t>
  </si>
  <si>
    <t>351</t>
  </si>
  <si>
    <t>SUBVENCIJE TRGOVAČKIM DRUŠTVIMA U JAVNOM SEKTORU</t>
  </si>
  <si>
    <t>3512</t>
  </si>
  <si>
    <t>352</t>
  </si>
  <si>
    <t>3523</t>
  </si>
  <si>
    <t>36</t>
  </si>
  <si>
    <t>37</t>
  </si>
  <si>
    <t>372</t>
  </si>
  <si>
    <t>3721</t>
  </si>
  <si>
    <t>3722</t>
  </si>
  <si>
    <t>38</t>
  </si>
  <si>
    <t>381</t>
  </si>
  <si>
    <t>TEKUĆE DONACIJE</t>
  </si>
  <si>
    <t>3811</t>
  </si>
  <si>
    <t>385</t>
  </si>
  <si>
    <t>IZVANREDNI RASHODI</t>
  </si>
  <si>
    <t>3851</t>
  </si>
  <si>
    <t>41</t>
  </si>
  <si>
    <t>RASHODI ZA NABAVU NEPROIZVEDENE IMOVINE</t>
  </si>
  <si>
    <t>411</t>
  </si>
  <si>
    <t>MATERIJALNA IMOVINA-PRIRODNA BOGATSTVA</t>
  </si>
  <si>
    <t>4111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</si>
  <si>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</si>
  <si>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</si>
  <si>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</si>
  <si>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</si>
  <si>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</si>
  <si>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</si>
  <si>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</si>
  <si>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4214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</si>
  <si>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</si>
  <si>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</si>
  <si>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</si>
  <si>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</si>
  <si>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</si>
  <si>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</si>
  <si>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</si>
  <si>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</si>
  <si>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</si>
  <si>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NEMATERIJALNA PROIZVEDENA IMOVINA</t>
  </si>
  <si>
    <t>VRSTA OTPLATE</t>
  </si>
  <si>
    <t>51</t>
  </si>
  <si>
    <t>IZDACI ZA DANE ZAJMOVE</t>
  </si>
  <si>
    <t>514</t>
  </si>
  <si>
    <t>IZDACI ZA DANE ZAJMOVE TRGOVAČKIM DRUŠTVIMA U JAVNOM SEKTORU</t>
  </si>
  <si>
    <t>5141</t>
  </si>
  <si>
    <t>Dani zajmovi trgovačkim društvima u javnom sektoru - jamstva</t>
  </si>
  <si>
    <t>53</t>
  </si>
  <si>
    <t>54</t>
  </si>
  <si>
    <t>IZDACI ZA OTPLATU GLAVNICE PRIMLJENIH ZAJMOVA</t>
  </si>
  <si>
    <t>544</t>
  </si>
  <si>
    <t>5442</t>
  </si>
  <si>
    <t>81</t>
  </si>
  <si>
    <t>813</t>
  </si>
  <si>
    <t>8131</t>
  </si>
  <si>
    <t>84</t>
  </si>
  <si>
    <t>PRIMICI OD ZADUŽIVANJA</t>
  </si>
  <si>
    <t xml:space="preserve">UKUPNO RAČUN FINANCIRANJA </t>
  </si>
  <si>
    <t>POZICIJA</t>
  </si>
  <si>
    <t>3</t>
  </si>
  <si>
    <t>4</t>
  </si>
  <si>
    <t>5</t>
  </si>
  <si>
    <t>OSTALI NESPOMENUTI RASHODI POSLOVANJA</t>
  </si>
  <si>
    <t>45</t>
  </si>
  <si>
    <t xml:space="preserve">DOPRINOSI NA PLAĆE </t>
  </si>
  <si>
    <t>Zdravstvene i veterinarske usluge</t>
  </si>
  <si>
    <t>KAPITALNI PROJEKAT K102002: UREĐENJE  PROSTORIJA ZA UREDOVANJE MJESNIH ODBORA</t>
  </si>
  <si>
    <t>Usluge tekućeg i investicijskog održavanja postojenja i opreme</t>
  </si>
  <si>
    <t>Usluge tekućeg i investicijskog održavanja prijevoznih sredstava</t>
  </si>
  <si>
    <t>Intelektualne i osobne usluge</t>
  </si>
  <si>
    <t>423</t>
  </si>
  <si>
    <t>4231</t>
  </si>
  <si>
    <t>PRIJEVOZNA SREDSTVA</t>
  </si>
  <si>
    <t>4264</t>
  </si>
  <si>
    <t>Ostala nematerijalna proizvedena imovina - prostorno planiranje</t>
  </si>
  <si>
    <t>RAZRED</t>
  </si>
  <si>
    <t xml:space="preserve">RASHODI POSLOVANJA </t>
  </si>
  <si>
    <t>Plaće za redovan rad</t>
  </si>
  <si>
    <t xml:space="preserve"> OSTALI RASHODI</t>
  </si>
  <si>
    <t>IZDACI ZA FINANCIJSKU IMOVINU I OTPLATE ZAJMOVA</t>
  </si>
  <si>
    <t>OTPLATA GLAVNICE PRIMLJENIH ZAJMOVA OD BANAKA I OSTALIH 
FINACIJSKIH INSTITUCIJA IZVAN JAVNOG SEKTORA</t>
  </si>
  <si>
    <t>PRIMICI OD FINANCIJSKE IMOVINE I ZADUŽIVANJA</t>
  </si>
  <si>
    <t>RASHODI POSLOVANJA</t>
  </si>
  <si>
    <t>RASHODI ZA NABAVU NEFINANCIJSKE IMOVINE</t>
  </si>
  <si>
    <t>Poslovni objekti</t>
  </si>
  <si>
    <t>426</t>
  </si>
  <si>
    <t>OSTALI RASHODI</t>
  </si>
  <si>
    <t>Subvencije trgovačkim društvima u javnom sektoru</t>
  </si>
  <si>
    <t>SUBVENCIJE TRGOVAČKIM DRUŠTVIMA, OBRTNICIMA, MALIM I SREDNJIM PODUZETNICIMA IZVAN JAVNOG SEKTORA</t>
  </si>
  <si>
    <t xml:space="preserve">Komunalne usluge </t>
  </si>
  <si>
    <t>Tekuće donacije u novcu</t>
  </si>
  <si>
    <t>NAKNADE GRAĐANIMA I KUĆANSTVIMA NA TEMELJU OSIGURANJA I DRUGE NAKNADE</t>
  </si>
  <si>
    <t>OSTALE NAKNADE GRAĐANIMA I KUĆANSTVIMA IZ PRORAČUNA</t>
  </si>
  <si>
    <t>Sitni inventar i auto gume</t>
  </si>
  <si>
    <t>Usluge tekućeg i investicijskog održavanja građevinskih objekata</t>
  </si>
  <si>
    <t>Prijevozna sredstva u cestovnom prometu</t>
  </si>
  <si>
    <t>Ostali nespomenuti rashodi poslovanja - Rashodi za međunarodnu suradnju</t>
  </si>
  <si>
    <t>Ostali nespomenuti rashodi poslovanja - Rashodi za obilježavanje dana grada Pule</t>
  </si>
  <si>
    <t>Ostali nespomenuti rashodi poslovanja - Rashodi za organizaciju vjenčanja</t>
  </si>
  <si>
    <t>Naknade za prijevoz, za rad na terenu i odvojeni život</t>
  </si>
  <si>
    <t>Uredski materijal i ostali materijalni rashodi</t>
  </si>
  <si>
    <t>Uređaji, strojevi i oprema za ostale namjene</t>
  </si>
  <si>
    <t>Zakupnine i najamnine</t>
  </si>
  <si>
    <t>Naknade za rad predstavničkih i izvršnih tijela, povjerenstva i slično</t>
  </si>
  <si>
    <t>Subvencije poljoprivrednicima, obrtnicima, malim i srednjim poduzetnicima</t>
  </si>
  <si>
    <t>Naknade za prijevoz, rad na terenu i odvojeni život</t>
  </si>
  <si>
    <t>Naknade građanima i kućanstvima u novcu</t>
  </si>
  <si>
    <t>Sitni inventar i autogume</t>
  </si>
  <si>
    <t>Naknade građanima i kućanstvima u naravi</t>
  </si>
  <si>
    <t>OTPLATA GLAVNICE PRIMLJENIH ZAJMOVA OD BANAKA I OSTALIH
FINANCIJSKIH INSTITUCIJA IZVAN JAVNOG SEKTORA</t>
  </si>
  <si>
    <t>Povrat zajmova danih tuzemnim bankama i ostalim  financijskim institucijama
u javnom sektoru</t>
  </si>
  <si>
    <t>842</t>
  </si>
  <si>
    <t>8421</t>
  </si>
  <si>
    <t>Usluge promidžbe i informiranja</t>
  </si>
  <si>
    <t>PRIHODI POSLOVANJA</t>
  </si>
  <si>
    <t>PRIHODI OD PRODAJE NEFINANCIJSKE IMOVINE</t>
  </si>
  <si>
    <t>Povrat poreza i prireza na dohodak po godišnjoj prijavi</t>
  </si>
  <si>
    <t>POREZI NA IMOVINU</t>
  </si>
  <si>
    <t>Stalni porezi na nepokretnu imovinu - porez na korištenje javnih površina</t>
  </si>
  <si>
    <t>Stalni porezi na nepokretnu imovinu - porez na kuće za odmor</t>
  </si>
  <si>
    <t>Povremeni porezi na imovinu - porez na promet nekretnina i prava</t>
  </si>
  <si>
    <t>POREZI NA ROBU I USLUGE</t>
  </si>
  <si>
    <t>Porez na promet - porez na potrošnju alkoholnih i bezalkoholnih pića</t>
  </si>
  <si>
    <t>Porezi na korištenje dobara ili izvođenje aktivnosti - porez na tvrtku odnosno naziv tvrtke</t>
  </si>
  <si>
    <t>POMOĆI IZ PRORAČUNA</t>
  </si>
  <si>
    <t xml:space="preserve">Kamate na oročena sredstva i depozite po viđenju </t>
  </si>
  <si>
    <t>Prihodi od zakupa i iznajmljivanja imovine - prihodi od uporabe javnih površina</t>
  </si>
  <si>
    <t>Prihodi od zakupa i iznajmljivanja imovine - stanovi</t>
  </si>
  <si>
    <t>Ostali prihodi od nefinancijske imovine - naknada za eksploataciju mineralnih sirovina</t>
  </si>
  <si>
    <t>Županijske, gradske i općinske pristojbe i naknade</t>
  </si>
  <si>
    <t>157</t>
  </si>
  <si>
    <t>158</t>
  </si>
  <si>
    <t>159</t>
  </si>
  <si>
    <t>160</t>
  </si>
  <si>
    <t>AKTIVNOST A104001: UDRUGE CIVILNOG DRUŠTVA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</si>
  <si>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</si>
  <si>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</si>
  <si>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</si>
  <si>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</si>
  <si>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</si>
  <si>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</si>
  <si>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</si>
  <si>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</si>
  <si>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</si>
  <si>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</si>
  <si>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</si>
  <si>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</si>
  <si>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</si>
  <si>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</si>
  <si>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408</t>
  </si>
  <si>
    <t>409</t>
  </si>
  <si>
    <t>410</t>
  </si>
  <si>
    <t>413</t>
  </si>
  <si>
    <t>414</t>
  </si>
  <si>
    <t>415</t>
  </si>
  <si>
    <t>416</t>
  </si>
  <si>
    <t>417</t>
  </si>
  <si>
    <t>418</t>
  </si>
  <si>
    <t>419</t>
  </si>
  <si>
    <t>420</t>
  </si>
  <si>
    <t>425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</si>
  <si>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</si>
  <si>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</si>
  <si>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</si>
  <si>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</si>
  <si>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</si>
  <si>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</si>
  <si>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</si>
  <si>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</si>
  <si>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</si>
  <si>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</si>
  <si>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</si>
  <si>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</si>
  <si>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</si>
  <si>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</si>
  <si>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</si>
  <si>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</si>
  <si>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</si>
  <si>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</si>
  <si>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</si>
  <si>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</si>
  <si>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</si>
  <si>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</si>
  <si>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</si>
  <si>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</si>
  <si>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</si>
  <si>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</si>
  <si>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</si>
  <si>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</si>
  <si>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</si>
  <si>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</si>
  <si>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</si>
  <si>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</si>
  <si>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</si>
  <si>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</si>
  <si>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</si>
  <si>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</si>
  <si>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</si>
  <si>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</si>
  <si>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</si>
  <si>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</si>
  <si>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</si>
  <si>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</si>
  <si>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</si>
  <si>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</si>
  <si>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</si>
  <si>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</si>
  <si>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</si>
  <si>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</si>
  <si>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</si>
  <si>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</si>
  <si>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</si>
  <si>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</si>
  <si>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</si>
  <si>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</si>
  <si>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</si>
  <si>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</si>
  <si>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</si>
  <si>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</si>
  <si>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</si>
  <si>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</si>
  <si>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</si>
  <si>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</si>
  <si>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</si>
  <si>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</si>
  <si>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</si>
  <si>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</si>
  <si>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</si>
  <si>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</si>
  <si>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</si>
  <si>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</si>
  <si>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</si>
  <si>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</si>
  <si>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</si>
  <si>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</si>
  <si>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</si>
  <si>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</si>
  <si>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</si>
  <si>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</si>
  <si>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</si>
  <si>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</si>
  <si>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</si>
  <si>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</si>
  <si>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</si>
  <si>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</si>
  <si>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</si>
  <si>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</si>
  <si>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</si>
  <si>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</si>
  <si>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</si>
  <si>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</si>
  <si>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</si>
  <si>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</si>
  <si>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</si>
  <si>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</si>
  <si>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</si>
  <si>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</si>
  <si>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</si>
  <si>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</si>
  <si>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</si>
  <si>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</si>
  <si>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</si>
  <si>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</si>
  <si>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</si>
  <si>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</si>
  <si>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</si>
  <si>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</si>
  <si>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</si>
  <si>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</si>
  <si>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</si>
  <si>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</si>
  <si>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</si>
  <si>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</si>
  <si>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</si>
  <si>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545</t>
  </si>
  <si>
    <t>546</t>
  </si>
  <si>
    <t>547</t>
  </si>
  <si>
    <t>548</t>
  </si>
  <si>
    <t>549</t>
  </si>
  <si>
    <t>550</t>
  </si>
  <si>
    <t>551</t>
  </si>
  <si>
    <t>552</t>
  </si>
  <si>
    <t>Komunalni doprinos i druge naknade utvrđene posebnim zakonom</t>
  </si>
  <si>
    <t>Ostali nespomenuti prihodi - naknada za priključke</t>
  </si>
  <si>
    <t>Ostali nespomenuti prihodi - neporezni prihodi</t>
  </si>
  <si>
    <t>6627</t>
  </si>
  <si>
    <t>Ostale  kazne</t>
  </si>
  <si>
    <t>PRIHODI OD PRODAJE PROIZVEDENE DUGOTRAJNE IMOVINE</t>
  </si>
  <si>
    <t xml:space="preserve">OSTALI RASHODI  </t>
  </si>
  <si>
    <t>Ostale usluge tekućeg i investicijskog održavanja - hitne intervencije</t>
  </si>
  <si>
    <t xml:space="preserve">Ostali nespomenuti rashodi   </t>
  </si>
  <si>
    <t xml:space="preserve">Dani zajmovi trgovačkim društvima u javnom sektoru-jamstva </t>
  </si>
  <si>
    <t>FUNKCIJSKA KLASIFIKACIJA 0111 - IZVRŠNA I ZAKONODAVNA TIJELA</t>
  </si>
  <si>
    <t>Tekuće pomoći iz gradskog i općinskih proračuna za financiranje JVP</t>
  </si>
  <si>
    <t xml:space="preserve">Ostali nespomenuti rashodi poslovanja-sudske pristojbe   </t>
  </si>
  <si>
    <t>FUNKCIJSKA KLASIFIKACIJA 0490 - EKONOMSKI POSLOVI KOJI NISU DRUGDJE SVRSTANI</t>
  </si>
  <si>
    <t>FUNKCIJSKA KLASIFIKACIJA 0170 - TRANSAKCIJE VEZANE ZA JAVNI DUG</t>
  </si>
  <si>
    <t>FUNKCIJSKA KLASIFIKACIJA 0620 - RAZVOJ ZAJEDNICE</t>
  </si>
  <si>
    <t>Komunalne usluge - ostala tekuća održavanja-natpisne ploče</t>
  </si>
  <si>
    <t>FUNKCIJSKA KLASIFIKACIJA 0320 - USLUGE PROTUPOŽARNE ZAŠTITE</t>
  </si>
  <si>
    <t>FUNKCIJSKA KLASIFIKACIJA 0660 - RAZVOJ VEZANO ZA STANOVANJE</t>
  </si>
  <si>
    <t>FUNKCIJSKA KLASIFIKACIJA 0133 - OSTALE OPĆE USLUGE</t>
  </si>
  <si>
    <t>Tekuće donacije u novcu-sponzorstva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</si>
</sst>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0;[Red]#,##0.00"/>
    <numFmt numFmtId="173" formatCode="#,##0.00_ ;[Red]\-#,##0.00\ "/>
    <numFmt numFmtId="174" formatCode="#,##0.00_ ;\-#,##0.00\ "/>
  </numFmts>
  <fonts count="18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sz val="12"/>
      <name val="Arial"/>
      <family val="0"/>
    </font>
    <font>
      <b/>
      <sz val="12"/>
      <color indexed="8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" fillId="0" borderId="9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textRotation="90" wrapText="1"/>
    </xf>
    <xf numFmtId="49" fontId="1" fillId="0" borderId="4" xfId="0" applyNumberFormat="1" applyFont="1" applyBorder="1" applyAlignment="1">
      <alignment horizontal="left" vertical="center" textRotation="90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textRotation="90" wrapText="1"/>
    </xf>
    <xf numFmtId="49" fontId="1" fillId="0" borderId="7" xfId="0" applyNumberFormat="1" applyFont="1" applyBorder="1" applyAlignment="1">
      <alignment horizontal="left" vertical="center" textRotation="90" wrapText="1"/>
    </xf>
    <xf numFmtId="49" fontId="1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textRotation="90" wrapText="1"/>
    </xf>
    <xf numFmtId="49" fontId="3" fillId="0" borderId="6" xfId="0" applyNumberFormat="1" applyFont="1" applyBorder="1" applyAlignment="1">
      <alignment horizontal="left" vertical="center" textRotation="90" wrapText="1"/>
    </xf>
    <xf numFmtId="49" fontId="7" fillId="0" borderId="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textRotation="90" wrapText="1"/>
    </xf>
    <xf numFmtId="49" fontId="2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textRotation="90" wrapText="1"/>
    </xf>
    <xf numFmtId="49" fontId="2" fillId="0" borderId="4" xfId="0" applyNumberFormat="1" applyFont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textRotation="90" wrapText="1"/>
    </xf>
    <xf numFmtId="49" fontId="2" fillId="0" borderId="6" xfId="0" applyNumberFormat="1" applyFont="1" applyFill="1" applyBorder="1" applyAlignment="1">
      <alignment horizontal="left" vertical="center"/>
    </xf>
    <xf numFmtId="4" fontId="13" fillId="0" borderId="33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4" fontId="1" fillId="0" borderId="37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left" vertical="center"/>
    </xf>
    <xf numFmtId="4" fontId="1" fillId="3" borderId="16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3" fillId="3" borderId="16" xfId="0" applyNumberFormat="1" applyFont="1" applyFill="1" applyBorder="1" applyAlignment="1">
      <alignment horizontal="right" vertical="center" wrapText="1"/>
    </xf>
    <xf numFmtId="4" fontId="3" fillId="3" borderId="39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0" fontId="1" fillId="3" borderId="1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4" fontId="1" fillId="3" borderId="40" xfId="0" applyNumberFormat="1" applyFont="1" applyFill="1" applyBorder="1" applyAlignment="1">
      <alignment horizontal="right" vertical="center" wrapText="1"/>
    </xf>
    <xf numFmtId="4" fontId="1" fillId="3" borderId="37" xfId="0" applyNumberFormat="1" applyFont="1" applyFill="1" applyBorder="1" applyAlignment="1">
      <alignment horizontal="right" vertical="center" wrapText="1"/>
    </xf>
    <xf numFmtId="0" fontId="1" fillId="3" borderId="38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/>
    </xf>
    <xf numFmtId="49" fontId="2" fillId="0" borderId="4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47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44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1" fillId="3" borderId="43" xfId="0" applyNumberFormat="1" applyFont="1" applyFill="1" applyBorder="1" applyAlignment="1">
      <alignment horizontal="center" vertical="center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1" fillId="3" borderId="44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9" fillId="3" borderId="43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49" fontId="9" fillId="3" borderId="44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="75" zoomScaleNormal="75" zoomScaleSheetLayoutView="100" workbookViewId="0" topLeftCell="A1">
      <selection activeCell="H21" sqref="H21"/>
    </sheetView>
  </sheetViews>
  <sheetFormatPr defaultColWidth="9.140625" defaultRowHeight="12.75"/>
  <cols>
    <col min="1" max="1" width="52.57421875" style="2" customWidth="1"/>
    <col min="2" max="2" width="19.00390625" style="3" bestFit="1" customWidth="1"/>
    <col min="3" max="3" width="16.57421875" style="3" bestFit="1" customWidth="1"/>
    <col min="4" max="16384" width="7.8515625" style="3" customWidth="1"/>
  </cols>
  <sheetData>
    <row r="1" ht="16.5" thickBot="1">
      <c r="A1" s="1"/>
    </row>
    <row r="2" spans="1:3" ht="87.75" customHeight="1" thickBot="1">
      <c r="A2" s="142" t="s">
        <v>780</v>
      </c>
      <c r="B2" s="195" t="s">
        <v>581</v>
      </c>
      <c r="C2" s="195" t="s">
        <v>706</v>
      </c>
    </row>
    <row r="3" spans="1:3" ht="15.75">
      <c r="A3" s="143" t="s">
        <v>44</v>
      </c>
      <c r="B3" s="132">
        <f>SUM(prihodi!F71)</f>
        <v>296407845.87</v>
      </c>
      <c r="C3" s="132">
        <f>SUM(prihodi!G71)</f>
        <v>287098625</v>
      </c>
    </row>
    <row r="4" spans="1:3" ht="15.75">
      <c r="A4" s="144" t="s">
        <v>45</v>
      </c>
      <c r="B4" s="103">
        <f>SUM(prihodi!F80)</f>
        <v>40000000</v>
      </c>
      <c r="C4" s="103">
        <f>SUM(prihodi!G80)</f>
        <v>36000000</v>
      </c>
    </row>
    <row r="5" spans="1:3" ht="15.75">
      <c r="A5" s="145" t="s">
        <v>54</v>
      </c>
      <c r="B5" s="133">
        <f>SUM(B4+B3)</f>
        <v>336407845.87</v>
      </c>
      <c r="C5" s="133">
        <f>SUM(C4+C3)</f>
        <v>323098625</v>
      </c>
    </row>
    <row r="6" spans="1:3" ht="15.75">
      <c r="A6" s="146" t="s">
        <v>46</v>
      </c>
      <c r="B6" s="134">
        <f>SUM(rashodi!F62)</f>
        <v>220362062</v>
      </c>
      <c r="C6" s="134">
        <f>SUM(rashodi!G62)</f>
        <v>227706295</v>
      </c>
    </row>
    <row r="7" spans="1:3" ht="15.75">
      <c r="A7" s="147" t="s">
        <v>47</v>
      </c>
      <c r="B7" s="135">
        <f>SUM(rashodi!F94)</f>
        <v>113266565</v>
      </c>
      <c r="C7" s="135">
        <f>SUM(rashodi!G94)</f>
        <v>91430330</v>
      </c>
    </row>
    <row r="8" spans="1:3" ht="15.75">
      <c r="A8" s="148" t="s">
        <v>55</v>
      </c>
      <c r="B8" s="136">
        <f>SUM(B6:B7)</f>
        <v>333628627</v>
      </c>
      <c r="C8" s="136">
        <f>SUM(C6:C7)</f>
        <v>319136625</v>
      </c>
    </row>
    <row r="9" spans="1:3" s="4" customFormat="1" ht="16.5" thickBot="1">
      <c r="A9" s="149" t="s">
        <v>781</v>
      </c>
      <c r="B9" s="137">
        <f>SUM(B5-B8)</f>
        <v>2779218.870000005</v>
      </c>
      <c r="C9" s="137">
        <f>SUM(C5-C8)</f>
        <v>3962000</v>
      </c>
    </row>
    <row r="10" spans="1:3" ht="15.75">
      <c r="A10" s="150"/>
      <c r="B10" s="138"/>
      <c r="C10" s="138"/>
    </row>
    <row r="11" spans="1:3" ht="32.25" thickBot="1">
      <c r="A11" s="151" t="s">
        <v>782</v>
      </c>
      <c r="B11" s="138"/>
      <c r="C11" s="138"/>
    </row>
    <row r="12" spans="1:3" ht="15.75">
      <c r="A12" s="152" t="s">
        <v>43</v>
      </c>
      <c r="B12" s="139"/>
      <c r="C12" s="139"/>
    </row>
    <row r="13" spans="1:3" ht="16.5" thickBot="1">
      <c r="A13" s="153" t="s">
        <v>783</v>
      </c>
      <c r="B13" s="118">
        <v>-7409018.87</v>
      </c>
      <c r="C13" s="118">
        <v>0</v>
      </c>
    </row>
    <row r="14" spans="1:3" ht="15.75">
      <c r="A14" s="150"/>
      <c r="B14" s="138"/>
      <c r="C14" s="138"/>
    </row>
    <row r="15" spans="1:3" ht="16.5" thickBot="1">
      <c r="A15" s="151" t="s">
        <v>213</v>
      </c>
      <c r="B15" s="138"/>
      <c r="C15" s="138"/>
    </row>
    <row r="16" spans="1:3" ht="15.75">
      <c r="A16" s="143" t="s">
        <v>784</v>
      </c>
      <c r="B16" s="140">
        <f>SUM('račun financiranja'!F18+'račun financiranja'!F15)</f>
        <v>8860000</v>
      </c>
      <c r="C16" s="140">
        <f>SUM('račun financiranja'!G18+'račun financiranja'!G15)</f>
        <v>2350000</v>
      </c>
    </row>
    <row r="17" spans="1:3" ht="15.75">
      <c r="A17" s="146" t="s">
        <v>785</v>
      </c>
      <c r="B17" s="134">
        <f>SUM('račun financiranja'!F5+'račun financiranja'!F11+'račun financiranja'!F8)</f>
        <v>4230200</v>
      </c>
      <c r="C17" s="134">
        <f>SUM('račun financiranja'!G5+'račun financiranja'!G11+'račun financiranja'!G8)</f>
        <v>6312000</v>
      </c>
    </row>
    <row r="18" spans="1:3" s="4" customFormat="1" ht="16.5" thickBot="1">
      <c r="A18" s="149" t="s">
        <v>786</v>
      </c>
      <c r="B18" s="137">
        <f>+B16-B17</f>
        <v>4629800</v>
      </c>
      <c r="C18" s="137">
        <f>+C16-C17</f>
        <v>-3962000</v>
      </c>
    </row>
    <row r="19" spans="1:3" ht="16.5" thickBot="1">
      <c r="A19" s="154"/>
      <c r="B19" s="138"/>
      <c r="C19" s="138"/>
    </row>
    <row r="20" spans="1:3" ht="63.75" thickBot="1">
      <c r="A20" s="155" t="s">
        <v>787</v>
      </c>
      <c r="B20" s="141">
        <f>SUM(B9+B13+B18)</f>
        <v>4.6566128730773926E-09</v>
      </c>
      <c r="C20" s="141">
        <f>SUM(C9+C13+C18)</f>
        <v>0</v>
      </c>
    </row>
    <row r="22" spans="2:3" ht="15.75">
      <c r="B22" s="215"/>
      <c r="C22" s="215"/>
    </row>
    <row r="23" spans="2:3" ht="15.75">
      <c r="B23" s="215"/>
      <c r="C23" s="215"/>
    </row>
    <row r="25" spans="2:3" ht="15.75">
      <c r="B25" s="215"/>
      <c r="C25" s="215"/>
    </row>
  </sheetData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workbookViewId="0" topLeftCell="A34">
      <selection activeCell="A61" sqref="A61:H61"/>
    </sheetView>
  </sheetViews>
  <sheetFormatPr defaultColWidth="9.140625" defaultRowHeight="12.75"/>
  <cols>
    <col min="1" max="1" width="4.57421875" style="87" customWidth="1"/>
    <col min="2" max="2" width="3.57421875" style="87" customWidth="1"/>
    <col min="3" max="3" width="4.421875" style="57" bestFit="1" customWidth="1"/>
    <col min="4" max="4" width="5.421875" style="57" bestFit="1" customWidth="1"/>
    <col min="5" max="5" width="6.28125" style="57" bestFit="1" customWidth="1"/>
    <col min="6" max="6" width="81.8515625" style="57" customWidth="1"/>
    <col min="7" max="8" width="16.57421875" style="87" bestFit="1" customWidth="1"/>
    <col min="9" max="16384" width="7.8515625" style="87" customWidth="1"/>
  </cols>
  <sheetData>
    <row r="1" spans="1:8" ht="89.25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707</v>
      </c>
      <c r="H1" s="195" t="s">
        <v>708</v>
      </c>
    </row>
    <row r="2" spans="1:8" ht="15" customHeight="1">
      <c r="A2" s="325" t="s">
        <v>251</v>
      </c>
      <c r="B2" s="326"/>
      <c r="C2" s="326"/>
      <c r="D2" s="326"/>
      <c r="E2" s="326"/>
      <c r="F2" s="327"/>
      <c r="G2" s="238">
        <f>SUM(G3)</f>
        <v>1268000</v>
      </c>
      <c r="H2" s="238">
        <f>SUM(H3)</f>
        <v>1283000</v>
      </c>
    </row>
    <row r="3" spans="1:8" ht="15" customHeight="1">
      <c r="A3" s="328" t="s">
        <v>252</v>
      </c>
      <c r="B3" s="329"/>
      <c r="C3" s="329"/>
      <c r="D3" s="329"/>
      <c r="E3" s="329"/>
      <c r="F3" s="330"/>
      <c r="G3" s="239">
        <f>SUM(G7+G15)</f>
        <v>1268000</v>
      </c>
      <c r="H3" s="239">
        <f>SUM(H7+H15)</f>
        <v>1283000</v>
      </c>
    </row>
    <row r="4" spans="1:8" ht="15" customHeight="1">
      <c r="A4" s="331" t="s">
        <v>253</v>
      </c>
      <c r="B4" s="332"/>
      <c r="C4" s="332"/>
      <c r="D4" s="332"/>
      <c r="E4" s="332"/>
      <c r="F4" s="333"/>
      <c r="G4" s="240">
        <f>SUM(G7+G15)</f>
        <v>1268000</v>
      </c>
      <c r="H4" s="240">
        <f>SUM(H7+H15)</f>
        <v>1283000</v>
      </c>
    </row>
    <row r="5" spans="1:8" ht="15" customHeight="1" thickBot="1">
      <c r="A5" s="313" t="s">
        <v>1224</v>
      </c>
      <c r="B5" s="314"/>
      <c r="C5" s="314"/>
      <c r="D5" s="314"/>
      <c r="E5" s="314"/>
      <c r="F5" s="315"/>
      <c r="G5" s="253"/>
      <c r="H5" s="253"/>
    </row>
    <row r="6" spans="1:8" ht="15" customHeight="1">
      <c r="A6" s="167"/>
      <c r="B6" s="27" t="s">
        <v>991</v>
      </c>
      <c r="C6" s="168"/>
      <c r="D6" s="168"/>
      <c r="E6" s="168"/>
      <c r="F6" s="76" t="s">
        <v>1008</v>
      </c>
      <c r="G6" s="56"/>
      <c r="H6" s="56"/>
    </row>
    <row r="7" spans="1:8" ht="15" customHeight="1">
      <c r="A7" s="167"/>
      <c r="B7" s="168"/>
      <c r="C7" s="27" t="s">
        <v>859</v>
      </c>
      <c r="D7" s="168"/>
      <c r="E7" s="168"/>
      <c r="F7" s="27" t="s">
        <v>860</v>
      </c>
      <c r="G7" s="56">
        <f>SUM(G8+G10+G12)</f>
        <v>1232000</v>
      </c>
      <c r="H7" s="56">
        <f>SUM(H8+H10+H12)</f>
        <v>1229000</v>
      </c>
    </row>
    <row r="8" spans="1:8" ht="15" customHeight="1">
      <c r="A8" s="167"/>
      <c r="B8" s="169"/>
      <c r="C8" s="169"/>
      <c r="D8" s="159" t="s">
        <v>861</v>
      </c>
      <c r="E8" s="169"/>
      <c r="F8" s="22" t="s">
        <v>862</v>
      </c>
      <c r="G8" s="100">
        <f>SUM(G9)</f>
        <v>950000</v>
      </c>
      <c r="H8" s="100">
        <f>SUM(H9)</f>
        <v>980000</v>
      </c>
    </row>
    <row r="9" spans="1:8" ht="15" customHeight="1">
      <c r="A9" s="170" t="s">
        <v>1111</v>
      </c>
      <c r="B9" s="169"/>
      <c r="C9" s="169"/>
      <c r="D9" s="169"/>
      <c r="E9" s="169" t="s">
        <v>863</v>
      </c>
      <c r="F9" s="23" t="s">
        <v>1009</v>
      </c>
      <c r="G9" s="101">
        <v>950000</v>
      </c>
      <c r="H9" s="101">
        <v>980000</v>
      </c>
    </row>
    <row r="10" spans="1:8" ht="15.75" customHeight="1">
      <c r="A10" s="170"/>
      <c r="B10" s="169"/>
      <c r="C10" s="169"/>
      <c r="D10" s="159" t="s">
        <v>864</v>
      </c>
      <c r="E10" s="169"/>
      <c r="F10" s="22" t="s">
        <v>865</v>
      </c>
      <c r="G10" s="100">
        <f>SUM(G11)</f>
        <v>120000</v>
      </c>
      <c r="H10" s="100">
        <f>SUM(H11)</f>
        <v>80000</v>
      </c>
    </row>
    <row r="11" spans="1:8" ht="15" customHeight="1">
      <c r="A11" s="170" t="s">
        <v>1112</v>
      </c>
      <c r="B11" s="169"/>
      <c r="C11" s="169"/>
      <c r="D11" s="159"/>
      <c r="E11" s="169" t="s">
        <v>866</v>
      </c>
      <c r="F11" s="23" t="s">
        <v>867</v>
      </c>
      <c r="G11" s="101">
        <v>120000</v>
      </c>
      <c r="H11" s="101">
        <v>80000</v>
      </c>
    </row>
    <row r="12" spans="1:8" ht="15" customHeight="1">
      <c r="A12" s="170"/>
      <c r="B12" s="169"/>
      <c r="C12" s="169"/>
      <c r="D12" s="159" t="s">
        <v>868</v>
      </c>
      <c r="E12" s="169"/>
      <c r="F12" s="22" t="s">
        <v>869</v>
      </c>
      <c r="G12" s="100">
        <f>SUM(+G13+G14)</f>
        <v>162000</v>
      </c>
      <c r="H12" s="100">
        <f>SUM(+H13+H14)</f>
        <v>169000</v>
      </c>
    </row>
    <row r="13" spans="1:8" ht="15" customHeight="1">
      <c r="A13" s="170" t="s">
        <v>1113</v>
      </c>
      <c r="B13" s="169"/>
      <c r="C13" s="169"/>
      <c r="D13" s="169"/>
      <c r="E13" s="169" t="s">
        <v>870</v>
      </c>
      <c r="F13" s="23" t="s">
        <v>871</v>
      </c>
      <c r="G13" s="101">
        <v>145000</v>
      </c>
      <c r="H13" s="101">
        <v>152000</v>
      </c>
    </row>
    <row r="14" spans="1:8" ht="15" customHeight="1">
      <c r="A14" s="170" t="s">
        <v>1114</v>
      </c>
      <c r="B14" s="169"/>
      <c r="C14" s="169"/>
      <c r="D14" s="169"/>
      <c r="E14" s="169" t="s">
        <v>872</v>
      </c>
      <c r="F14" s="23" t="s">
        <v>873</v>
      </c>
      <c r="G14" s="101">
        <v>17000</v>
      </c>
      <c r="H14" s="101">
        <v>17000</v>
      </c>
    </row>
    <row r="15" spans="1:8" ht="15" customHeight="1">
      <c r="A15" s="170"/>
      <c r="B15" s="76"/>
      <c r="C15" s="76" t="s">
        <v>874</v>
      </c>
      <c r="D15" s="76"/>
      <c r="E15" s="76"/>
      <c r="F15" s="27" t="s">
        <v>875</v>
      </c>
      <c r="G15" s="56">
        <f>SUM(G16+G18+G20)</f>
        <v>36000</v>
      </c>
      <c r="H15" s="56">
        <f>SUM(H16+H18+H20)</f>
        <v>54000</v>
      </c>
    </row>
    <row r="16" spans="1:8" ht="15" customHeight="1">
      <c r="A16" s="170"/>
      <c r="B16" s="168"/>
      <c r="C16" s="27"/>
      <c r="D16" s="159" t="s">
        <v>876</v>
      </c>
      <c r="E16" s="168"/>
      <c r="F16" s="22" t="s">
        <v>877</v>
      </c>
      <c r="G16" s="100">
        <f>SUM(+G17)</f>
        <v>15000</v>
      </c>
      <c r="H16" s="100">
        <f>SUM(+H17)</f>
        <v>28000</v>
      </c>
    </row>
    <row r="17" spans="1:8" ht="15" customHeight="1">
      <c r="A17" s="170" t="s">
        <v>1115</v>
      </c>
      <c r="B17" s="169"/>
      <c r="C17" s="27"/>
      <c r="D17" s="169"/>
      <c r="E17" s="169" t="s">
        <v>880</v>
      </c>
      <c r="F17" s="23" t="s">
        <v>1031</v>
      </c>
      <c r="G17" s="101">
        <v>15000</v>
      </c>
      <c r="H17" s="101">
        <v>28000</v>
      </c>
    </row>
    <row r="18" spans="1:8" ht="15" customHeight="1">
      <c r="A18" s="170"/>
      <c r="B18" s="169"/>
      <c r="C18" s="27"/>
      <c r="D18" s="159" t="s">
        <v>883</v>
      </c>
      <c r="E18" s="169"/>
      <c r="F18" s="22" t="s">
        <v>884</v>
      </c>
      <c r="G18" s="100">
        <f>SUM(G19)</f>
        <v>15000</v>
      </c>
      <c r="H18" s="100">
        <f>SUM(H19)</f>
        <v>20000</v>
      </c>
    </row>
    <row r="19" spans="1:8" ht="15" customHeight="1">
      <c r="A19" s="170" t="s">
        <v>1116</v>
      </c>
      <c r="B19" s="169"/>
      <c r="C19" s="27"/>
      <c r="D19" s="169"/>
      <c r="E19" s="169" t="s">
        <v>885</v>
      </c>
      <c r="F19" s="23" t="s">
        <v>1032</v>
      </c>
      <c r="G19" s="101">
        <v>15000</v>
      </c>
      <c r="H19" s="101">
        <v>20000</v>
      </c>
    </row>
    <row r="20" spans="1:8" ht="15" customHeight="1">
      <c r="A20" s="170"/>
      <c r="B20" s="169"/>
      <c r="C20" s="169"/>
      <c r="D20" s="159" t="s">
        <v>911</v>
      </c>
      <c r="E20" s="169"/>
      <c r="F20" s="22" t="s">
        <v>994</v>
      </c>
      <c r="G20" s="100">
        <f>SUM(G21)</f>
        <v>6000</v>
      </c>
      <c r="H20" s="100">
        <f>SUM(H21)</f>
        <v>6000</v>
      </c>
    </row>
    <row r="21" spans="1:8" ht="15" customHeight="1" thickBot="1">
      <c r="A21" s="170" t="s">
        <v>1117</v>
      </c>
      <c r="B21" s="169"/>
      <c r="C21" s="169"/>
      <c r="D21" s="169"/>
      <c r="E21" s="169" t="s">
        <v>915</v>
      </c>
      <c r="F21" s="23" t="s">
        <v>916</v>
      </c>
      <c r="G21" s="101">
        <v>6000</v>
      </c>
      <c r="H21" s="101">
        <v>6000</v>
      </c>
    </row>
    <row r="22" spans="1:8" ht="15" customHeight="1">
      <c r="A22" s="325" t="s">
        <v>258</v>
      </c>
      <c r="B22" s="326"/>
      <c r="C22" s="326"/>
      <c r="D22" s="326"/>
      <c r="E22" s="326"/>
      <c r="F22" s="327"/>
      <c r="G22" s="243">
        <f>SUM(+G23)</f>
        <v>11039000</v>
      </c>
      <c r="H22" s="243">
        <f>SUM(+H23)</f>
        <v>12008000</v>
      </c>
    </row>
    <row r="23" spans="1:8" ht="15" customHeight="1">
      <c r="A23" s="346" t="s">
        <v>260</v>
      </c>
      <c r="B23" s="329"/>
      <c r="C23" s="329"/>
      <c r="D23" s="329"/>
      <c r="E23" s="329"/>
      <c r="F23" s="330"/>
      <c r="G23" s="242">
        <f>SUM(+G24+G33+G43)</f>
        <v>11039000</v>
      </c>
      <c r="H23" s="242">
        <f>SUM(+H24+H33+H43)</f>
        <v>12008000</v>
      </c>
    </row>
    <row r="24" spans="1:8" ht="15" customHeight="1">
      <c r="A24" s="331" t="s">
        <v>259</v>
      </c>
      <c r="B24" s="332"/>
      <c r="C24" s="332"/>
      <c r="D24" s="332"/>
      <c r="E24" s="332"/>
      <c r="F24" s="333"/>
      <c r="G24" s="244">
        <f>SUM(G27)</f>
        <v>6170000</v>
      </c>
      <c r="H24" s="244">
        <f>SUM(H27)</f>
        <v>6880000</v>
      </c>
    </row>
    <row r="25" spans="1:8" ht="33" customHeight="1" thickBot="1">
      <c r="A25" s="363" t="s">
        <v>553</v>
      </c>
      <c r="B25" s="314"/>
      <c r="C25" s="314"/>
      <c r="D25" s="314"/>
      <c r="E25" s="314"/>
      <c r="F25" s="315"/>
      <c r="G25" s="254"/>
      <c r="H25" s="254"/>
    </row>
    <row r="26" spans="1:8" ht="15" customHeight="1">
      <c r="A26" s="179"/>
      <c r="B26" s="76" t="s">
        <v>991</v>
      </c>
      <c r="C26" s="180"/>
      <c r="D26" s="169"/>
      <c r="E26" s="169"/>
      <c r="F26" s="27" t="s">
        <v>1014</v>
      </c>
      <c r="G26" s="117"/>
      <c r="H26" s="117"/>
    </row>
    <row r="27" spans="1:8" ht="30" customHeight="1">
      <c r="A27" s="179"/>
      <c r="B27" s="168"/>
      <c r="C27" s="27" t="s">
        <v>938</v>
      </c>
      <c r="D27" s="168"/>
      <c r="E27" s="168"/>
      <c r="F27" s="27" t="s">
        <v>1023</v>
      </c>
      <c r="G27" s="63">
        <f>SUM(G28)</f>
        <v>6170000</v>
      </c>
      <c r="H27" s="63">
        <f>SUM(H28)</f>
        <v>6880000</v>
      </c>
    </row>
    <row r="28" spans="1:8" ht="15" customHeight="1">
      <c r="A28" s="185"/>
      <c r="B28" s="183"/>
      <c r="C28" s="183"/>
      <c r="D28" s="159" t="s">
        <v>939</v>
      </c>
      <c r="E28" s="159"/>
      <c r="F28" s="22" t="s">
        <v>1024</v>
      </c>
      <c r="G28" s="127">
        <f>SUM(G29:G32)</f>
        <v>6170000</v>
      </c>
      <c r="H28" s="127">
        <f>SUM(H29:H32)</f>
        <v>6880000</v>
      </c>
    </row>
    <row r="29" spans="1:8" ht="15" customHeight="1">
      <c r="A29" s="171" t="s">
        <v>1118</v>
      </c>
      <c r="B29" s="169"/>
      <c r="C29" s="76"/>
      <c r="D29" s="169"/>
      <c r="E29" s="169" t="s">
        <v>940</v>
      </c>
      <c r="F29" s="23" t="s">
        <v>37</v>
      </c>
      <c r="G29" s="30">
        <v>3875000</v>
      </c>
      <c r="H29" s="30">
        <v>3940000</v>
      </c>
    </row>
    <row r="30" spans="1:8" ht="15" customHeight="1">
      <c r="A30" s="171" t="s">
        <v>1119</v>
      </c>
      <c r="B30" s="169"/>
      <c r="C30" s="76"/>
      <c r="D30" s="169"/>
      <c r="E30" s="169" t="s">
        <v>940</v>
      </c>
      <c r="F30" s="23" t="s">
        <v>221</v>
      </c>
      <c r="G30" s="30">
        <v>2145000</v>
      </c>
      <c r="H30" s="30">
        <v>2370000</v>
      </c>
    </row>
    <row r="31" spans="1:8" ht="15" customHeight="1">
      <c r="A31" s="171" t="s">
        <v>12</v>
      </c>
      <c r="B31" s="169"/>
      <c r="C31" s="76"/>
      <c r="D31" s="169"/>
      <c r="E31" s="169" t="s">
        <v>940</v>
      </c>
      <c r="F31" s="23" t="s">
        <v>732</v>
      </c>
      <c r="G31" s="30">
        <v>0</v>
      </c>
      <c r="H31" s="30">
        <v>290000</v>
      </c>
    </row>
    <row r="32" spans="1:8" ht="15" customHeight="1" thickBot="1">
      <c r="A32" s="171" t="s">
        <v>1120</v>
      </c>
      <c r="B32" s="169"/>
      <c r="C32" s="76"/>
      <c r="D32" s="169"/>
      <c r="E32" s="169" t="s">
        <v>941</v>
      </c>
      <c r="F32" s="23" t="s">
        <v>776</v>
      </c>
      <c r="G32" s="30">
        <v>150000</v>
      </c>
      <c r="H32" s="30">
        <v>280000</v>
      </c>
    </row>
    <row r="33" spans="1:8" ht="15" customHeight="1">
      <c r="A33" s="319" t="s">
        <v>261</v>
      </c>
      <c r="B33" s="320"/>
      <c r="C33" s="320"/>
      <c r="D33" s="320"/>
      <c r="E33" s="320"/>
      <c r="F33" s="321"/>
      <c r="G33" s="260">
        <f>SUM(G36)</f>
        <v>4519000</v>
      </c>
      <c r="H33" s="260">
        <f>SUM(H36)</f>
        <v>5128000</v>
      </c>
    </row>
    <row r="34" spans="1:8" ht="33" customHeight="1" thickBot="1">
      <c r="A34" s="363" t="s">
        <v>553</v>
      </c>
      <c r="B34" s="314"/>
      <c r="C34" s="314"/>
      <c r="D34" s="314"/>
      <c r="E34" s="314"/>
      <c r="F34" s="315"/>
      <c r="G34" s="254"/>
      <c r="H34" s="254"/>
    </row>
    <row r="35" spans="1:8" ht="15" customHeight="1">
      <c r="A35" s="171"/>
      <c r="B35" s="76" t="s">
        <v>991</v>
      </c>
      <c r="C35" s="180"/>
      <c r="D35" s="169"/>
      <c r="E35" s="169"/>
      <c r="F35" s="27" t="s">
        <v>1014</v>
      </c>
      <c r="G35" s="30"/>
      <c r="H35" s="30"/>
    </row>
    <row r="36" spans="1:8" ht="15" customHeight="1">
      <c r="A36" s="171"/>
      <c r="B36" s="159"/>
      <c r="C36" s="27" t="s">
        <v>942</v>
      </c>
      <c r="D36" s="159"/>
      <c r="E36" s="159"/>
      <c r="F36" s="27" t="s">
        <v>1220</v>
      </c>
      <c r="G36" s="41">
        <f>G37</f>
        <v>4519000</v>
      </c>
      <c r="H36" s="41">
        <f>H37</f>
        <v>5128000</v>
      </c>
    </row>
    <row r="37" spans="1:8" ht="15" customHeight="1">
      <c r="A37" s="171"/>
      <c r="B37" s="159"/>
      <c r="C37" s="159"/>
      <c r="D37" s="159" t="s">
        <v>943</v>
      </c>
      <c r="E37" s="159"/>
      <c r="F37" s="22" t="s">
        <v>944</v>
      </c>
      <c r="G37" s="53">
        <f>SUM(G38:G42)</f>
        <v>4519000</v>
      </c>
      <c r="H37" s="53">
        <f>SUM(H38:H42)</f>
        <v>5128000</v>
      </c>
    </row>
    <row r="38" spans="1:8" ht="15" customHeight="1">
      <c r="A38" s="171" t="s">
        <v>1121</v>
      </c>
      <c r="B38" s="159"/>
      <c r="C38" s="159"/>
      <c r="D38" s="159"/>
      <c r="E38" s="169" t="s">
        <v>945</v>
      </c>
      <c r="F38" s="23" t="s">
        <v>38</v>
      </c>
      <c r="G38" s="30">
        <v>1975000</v>
      </c>
      <c r="H38" s="30">
        <v>2395000</v>
      </c>
    </row>
    <row r="39" spans="1:8" ht="15" customHeight="1">
      <c r="A39" s="171" t="s">
        <v>1122</v>
      </c>
      <c r="B39" s="159"/>
      <c r="C39" s="159"/>
      <c r="D39" s="159"/>
      <c r="E39" s="169" t="s">
        <v>945</v>
      </c>
      <c r="F39" s="23" t="s">
        <v>39</v>
      </c>
      <c r="G39" s="30">
        <v>2064000</v>
      </c>
      <c r="H39" s="30">
        <v>2488000</v>
      </c>
    </row>
    <row r="40" spans="1:8" ht="15" customHeight="1">
      <c r="A40" s="171" t="s">
        <v>1123</v>
      </c>
      <c r="B40" s="159"/>
      <c r="C40" s="159"/>
      <c r="D40" s="159"/>
      <c r="E40" s="169" t="s">
        <v>945</v>
      </c>
      <c r="F40" s="23" t="s">
        <v>537</v>
      </c>
      <c r="G40" s="30">
        <v>160000</v>
      </c>
      <c r="H40" s="30">
        <v>165000</v>
      </c>
    </row>
    <row r="41" spans="1:8" ht="15" customHeight="1">
      <c r="A41" s="171" t="s">
        <v>1124</v>
      </c>
      <c r="B41" s="169"/>
      <c r="C41" s="76"/>
      <c r="D41" s="169"/>
      <c r="E41" s="169" t="s">
        <v>945</v>
      </c>
      <c r="F41" s="23" t="s">
        <v>740</v>
      </c>
      <c r="G41" s="30">
        <v>100000</v>
      </c>
      <c r="H41" s="30">
        <v>80000</v>
      </c>
    </row>
    <row r="42" spans="1:8" ht="15" customHeight="1" thickBot="1">
      <c r="A42" s="171"/>
      <c r="B42" s="169"/>
      <c r="C42" s="76"/>
      <c r="D42" s="169"/>
      <c r="E42" s="169" t="s">
        <v>945</v>
      </c>
      <c r="F42" s="23" t="s">
        <v>626</v>
      </c>
      <c r="G42" s="30">
        <v>220000</v>
      </c>
      <c r="H42" s="30">
        <v>0</v>
      </c>
    </row>
    <row r="43" spans="1:8" ht="15" customHeight="1">
      <c r="A43" s="325" t="s">
        <v>262</v>
      </c>
      <c r="B43" s="326"/>
      <c r="C43" s="326"/>
      <c r="D43" s="326"/>
      <c r="E43" s="326"/>
      <c r="F43" s="327"/>
      <c r="G43" s="243">
        <f>SUM(G46)</f>
        <v>350000</v>
      </c>
      <c r="H43" s="243">
        <f>SUM(H46)</f>
        <v>0</v>
      </c>
    </row>
    <row r="44" spans="1:8" ht="15" customHeight="1" thickBot="1">
      <c r="A44" s="363" t="s">
        <v>17</v>
      </c>
      <c r="B44" s="314"/>
      <c r="C44" s="314"/>
      <c r="D44" s="314"/>
      <c r="E44" s="314"/>
      <c r="F44" s="314"/>
      <c r="G44" s="254"/>
      <c r="H44" s="254"/>
    </row>
    <row r="45" spans="1:8" s="245" customFormat="1" ht="15" customHeight="1">
      <c r="A45" s="191"/>
      <c r="B45" s="182" t="s">
        <v>992</v>
      </c>
      <c r="C45" s="182"/>
      <c r="D45" s="186"/>
      <c r="E45" s="186"/>
      <c r="F45" s="69" t="s">
        <v>1015</v>
      </c>
      <c r="G45" s="117"/>
      <c r="H45" s="117"/>
    </row>
    <row r="46" spans="1:8" s="245" customFormat="1" ht="15" customHeight="1">
      <c r="A46" s="191"/>
      <c r="B46" s="186"/>
      <c r="C46" s="182" t="s">
        <v>995</v>
      </c>
      <c r="D46" s="186"/>
      <c r="E46" s="186"/>
      <c r="F46" s="69" t="s">
        <v>1</v>
      </c>
      <c r="G46" s="63">
        <f>SUM(G47)</f>
        <v>350000</v>
      </c>
      <c r="H46" s="63">
        <f>SUM(H47)</f>
        <v>0</v>
      </c>
    </row>
    <row r="47" spans="1:8" s="245" customFormat="1" ht="15" customHeight="1">
      <c r="A47" s="191"/>
      <c r="B47" s="186"/>
      <c r="C47" s="186"/>
      <c r="D47" s="183" t="s">
        <v>12</v>
      </c>
      <c r="E47" s="183"/>
      <c r="F47" s="37" t="s">
        <v>13</v>
      </c>
      <c r="G47" s="127">
        <f>SUM(G48)</f>
        <v>350000</v>
      </c>
      <c r="H47" s="127">
        <f>SUM(H48)</f>
        <v>0</v>
      </c>
    </row>
    <row r="48" spans="1:8" s="245" customFormat="1" ht="15" customHeight="1" thickBot="1">
      <c r="A48" s="234"/>
      <c r="B48" s="235"/>
      <c r="C48" s="235"/>
      <c r="D48" s="235"/>
      <c r="E48" s="235" t="s">
        <v>16</v>
      </c>
      <c r="F48" s="236" t="s">
        <v>14</v>
      </c>
      <c r="G48" s="226">
        <v>350000</v>
      </c>
      <c r="H48" s="226">
        <v>0</v>
      </c>
    </row>
    <row r="49" spans="1:8" ht="15" customHeight="1">
      <c r="A49" s="325" t="s">
        <v>263</v>
      </c>
      <c r="B49" s="326"/>
      <c r="C49" s="326"/>
      <c r="D49" s="326"/>
      <c r="E49" s="326"/>
      <c r="F49" s="327"/>
      <c r="G49" s="243">
        <f>SUM(G50)</f>
        <v>3726991</v>
      </c>
      <c r="H49" s="243">
        <f>SUM(H50)</f>
        <v>3797747</v>
      </c>
    </row>
    <row r="50" spans="1:8" ht="15" customHeight="1">
      <c r="A50" s="346" t="s">
        <v>264</v>
      </c>
      <c r="B50" s="329"/>
      <c r="C50" s="329"/>
      <c r="D50" s="329"/>
      <c r="E50" s="329"/>
      <c r="F50" s="330"/>
      <c r="G50" s="242">
        <f>SUM(G51+G62)</f>
        <v>3726991</v>
      </c>
      <c r="H50" s="242">
        <f>SUM(H51+H62)</f>
        <v>3797747</v>
      </c>
    </row>
    <row r="51" spans="1:8" ht="15" customHeight="1">
      <c r="A51" s="331" t="s">
        <v>265</v>
      </c>
      <c r="B51" s="332"/>
      <c r="C51" s="332"/>
      <c r="D51" s="332"/>
      <c r="E51" s="332"/>
      <c r="F51" s="333"/>
      <c r="G51" s="244">
        <f>SUM(G54)</f>
        <v>3273491</v>
      </c>
      <c r="H51" s="244">
        <f>SUM(H54)</f>
        <v>3111747</v>
      </c>
    </row>
    <row r="52" spans="1:8" ht="30" customHeight="1" thickBot="1">
      <c r="A52" s="363" t="s">
        <v>623</v>
      </c>
      <c r="B52" s="314"/>
      <c r="C52" s="314"/>
      <c r="D52" s="314"/>
      <c r="E52" s="314"/>
      <c r="F52" s="315"/>
      <c r="G52" s="254"/>
      <c r="H52" s="254"/>
    </row>
    <row r="53" spans="1:8" ht="15" customHeight="1">
      <c r="A53" s="171"/>
      <c r="B53" s="76" t="s">
        <v>991</v>
      </c>
      <c r="C53" s="180"/>
      <c r="D53" s="169"/>
      <c r="E53" s="169"/>
      <c r="F53" s="27" t="s">
        <v>1014</v>
      </c>
      <c r="G53" s="30"/>
      <c r="H53" s="30"/>
    </row>
    <row r="54" spans="1:8" ht="15" customHeight="1">
      <c r="A54" s="171"/>
      <c r="B54" s="169"/>
      <c r="C54" s="27" t="s">
        <v>942</v>
      </c>
      <c r="D54" s="159"/>
      <c r="E54" s="159"/>
      <c r="F54" s="27" t="s">
        <v>1220</v>
      </c>
      <c r="G54" s="41">
        <f>SUM(G55)</f>
        <v>3273491</v>
      </c>
      <c r="H54" s="41">
        <f>SUM(H55)</f>
        <v>3111747</v>
      </c>
    </row>
    <row r="55" spans="1:8" ht="15" customHeight="1">
      <c r="A55" s="171"/>
      <c r="B55" s="169"/>
      <c r="C55" s="76"/>
      <c r="D55" s="159" t="s">
        <v>943</v>
      </c>
      <c r="E55" s="159"/>
      <c r="F55" s="22" t="s">
        <v>944</v>
      </c>
      <c r="G55" s="53">
        <f>SUM(G56:G61)</f>
        <v>3273491</v>
      </c>
      <c r="H55" s="53">
        <f>SUM(H56:H61)</f>
        <v>3111747</v>
      </c>
    </row>
    <row r="56" spans="1:8" ht="15" customHeight="1">
      <c r="A56" s="171" t="s">
        <v>1125</v>
      </c>
      <c r="B56" s="169"/>
      <c r="C56" s="76"/>
      <c r="D56" s="169"/>
      <c r="E56" s="169" t="s">
        <v>945</v>
      </c>
      <c r="F56" s="23" t="s">
        <v>18</v>
      </c>
      <c r="G56" s="30">
        <v>1407491</v>
      </c>
      <c r="H56" s="30">
        <v>1161747</v>
      </c>
    </row>
    <row r="57" spans="1:8" ht="15" customHeight="1">
      <c r="A57" s="171" t="s">
        <v>1126</v>
      </c>
      <c r="B57" s="169"/>
      <c r="C57" s="76"/>
      <c r="D57" s="169"/>
      <c r="E57" s="169" t="s">
        <v>945</v>
      </c>
      <c r="F57" s="23" t="s">
        <v>19</v>
      </c>
      <c r="G57" s="30">
        <v>440000</v>
      </c>
      <c r="H57" s="30">
        <v>460000</v>
      </c>
    </row>
    <row r="58" spans="1:8" ht="15" customHeight="1">
      <c r="A58" s="171" t="s">
        <v>1127</v>
      </c>
      <c r="B58" s="169"/>
      <c r="C58" s="76"/>
      <c r="D58" s="169"/>
      <c r="E58" s="169" t="s">
        <v>945</v>
      </c>
      <c r="F58" s="23" t="s">
        <v>40</v>
      </c>
      <c r="G58" s="30">
        <v>260000</v>
      </c>
      <c r="H58" s="30">
        <v>385000</v>
      </c>
    </row>
    <row r="59" spans="1:8" ht="15" customHeight="1">
      <c r="A59" s="171" t="s">
        <v>1128</v>
      </c>
      <c r="B59" s="169"/>
      <c r="C59" s="76"/>
      <c r="D59" s="169"/>
      <c r="E59" s="169" t="s">
        <v>945</v>
      </c>
      <c r="F59" s="23" t="s">
        <v>335</v>
      </c>
      <c r="G59" s="30">
        <v>546000</v>
      </c>
      <c r="H59" s="30">
        <v>455000</v>
      </c>
    </row>
    <row r="60" spans="1:8" ht="15" customHeight="1">
      <c r="A60" s="171" t="s">
        <v>1129</v>
      </c>
      <c r="B60" s="169"/>
      <c r="C60" s="76"/>
      <c r="D60" s="169"/>
      <c r="E60" s="169" t="s">
        <v>945</v>
      </c>
      <c r="F60" s="23" t="s">
        <v>41</v>
      </c>
      <c r="G60" s="30">
        <v>510000</v>
      </c>
      <c r="H60" s="30">
        <v>540000</v>
      </c>
    </row>
    <row r="61" spans="1:8" ht="15" customHeight="1" thickBot="1">
      <c r="A61" s="184" t="s">
        <v>1130</v>
      </c>
      <c r="B61" s="175"/>
      <c r="C61" s="174"/>
      <c r="D61" s="175"/>
      <c r="E61" s="175" t="s">
        <v>945</v>
      </c>
      <c r="F61" s="35" t="s">
        <v>52</v>
      </c>
      <c r="G61" s="118">
        <v>110000</v>
      </c>
      <c r="H61" s="118">
        <v>110000</v>
      </c>
    </row>
    <row r="62" spans="1:8" ht="15" customHeight="1">
      <c r="A62" s="375" t="s">
        <v>316</v>
      </c>
      <c r="B62" s="376"/>
      <c r="C62" s="376"/>
      <c r="D62" s="376"/>
      <c r="E62" s="376"/>
      <c r="F62" s="376"/>
      <c r="G62" s="258">
        <f>SUM(G65)</f>
        <v>453500</v>
      </c>
      <c r="H62" s="258">
        <f>SUM(H65)</f>
        <v>686000</v>
      </c>
    </row>
    <row r="63" spans="1:8" ht="32.25" customHeight="1" thickBot="1">
      <c r="A63" s="382" t="s">
        <v>623</v>
      </c>
      <c r="B63" s="351"/>
      <c r="C63" s="351"/>
      <c r="D63" s="351"/>
      <c r="E63" s="351"/>
      <c r="F63" s="351"/>
      <c r="G63" s="259"/>
      <c r="H63" s="259"/>
    </row>
    <row r="64" spans="1:8" ht="15" customHeight="1">
      <c r="A64" s="171"/>
      <c r="B64" s="76" t="s">
        <v>991</v>
      </c>
      <c r="C64" s="180"/>
      <c r="D64" s="169"/>
      <c r="E64" s="169"/>
      <c r="F64" s="27" t="s">
        <v>1014</v>
      </c>
      <c r="G64" s="30"/>
      <c r="H64" s="30"/>
    </row>
    <row r="65" spans="1:8" ht="15" customHeight="1">
      <c r="A65" s="171"/>
      <c r="B65" s="169"/>
      <c r="C65" s="27" t="s">
        <v>942</v>
      </c>
      <c r="D65" s="159"/>
      <c r="E65" s="159"/>
      <c r="F65" s="27" t="s">
        <v>1220</v>
      </c>
      <c r="G65" s="41">
        <f>SUM(G66)</f>
        <v>453500</v>
      </c>
      <c r="H65" s="41">
        <f>SUM(H66)</f>
        <v>686000</v>
      </c>
    </row>
    <row r="66" spans="1:8" ht="15" customHeight="1">
      <c r="A66" s="171"/>
      <c r="B66" s="169"/>
      <c r="C66" s="76"/>
      <c r="D66" s="159" t="s">
        <v>943</v>
      </c>
      <c r="E66" s="159"/>
      <c r="F66" s="22" t="s">
        <v>944</v>
      </c>
      <c r="G66" s="53">
        <f>SUM(G67:G68)</f>
        <v>453500</v>
      </c>
      <c r="H66" s="53">
        <f>SUM(H67:H68)</f>
        <v>686000</v>
      </c>
    </row>
    <row r="67" spans="1:8" ht="15" customHeight="1">
      <c r="A67" s="171" t="s">
        <v>1131</v>
      </c>
      <c r="B67" s="169"/>
      <c r="C67" s="76"/>
      <c r="D67" s="169"/>
      <c r="E67" s="169" t="s">
        <v>945</v>
      </c>
      <c r="F67" s="23" t="s">
        <v>25</v>
      </c>
      <c r="G67" s="30">
        <v>403500</v>
      </c>
      <c r="H67" s="30">
        <v>606000</v>
      </c>
    </row>
    <row r="68" spans="1:8" ht="15" customHeight="1">
      <c r="A68" s="171" t="s">
        <v>716</v>
      </c>
      <c r="B68" s="169"/>
      <c r="C68" s="76"/>
      <c r="D68" s="169"/>
      <c r="E68" s="169" t="s">
        <v>945</v>
      </c>
      <c r="F68" s="23" t="s">
        <v>528</v>
      </c>
      <c r="G68" s="30">
        <v>50000</v>
      </c>
      <c r="H68" s="30">
        <v>80000</v>
      </c>
    </row>
    <row r="69" spans="1:8" ht="19.5" customHeight="1" thickBot="1">
      <c r="A69" s="380" t="s">
        <v>266</v>
      </c>
      <c r="B69" s="381"/>
      <c r="C69" s="381"/>
      <c r="D69" s="381"/>
      <c r="E69" s="381"/>
      <c r="F69" s="381"/>
      <c r="G69" s="99">
        <f>SUM(G2+G22+G49)</f>
        <v>16033991</v>
      </c>
      <c r="H69" s="99">
        <f>SUM(H2+H22+H49)</f>
        <v>17088747</v>
      </c>
    </row>
    <row r="72" ht="15.75">
      <c r="H72" s="232"/>
    </row>
    <row r="73" ht="15.75">
      <c r="H73" s="232"/>
    </row>
    <row r="74" ht="15.75">
      <c r="H74" s="232"/>
    </row>
    <row r="77" ht="15.75">
      <c r="H77" s="232"/>
    </row>
    <row r="78" ht="15.75">
      <c r="H78" s="232"/>
    </row>
  </sheetData>
  <mergeCells count="19">
    <mergeCell ref="A69:F69"/>
    <mergeCell ref="A22:F22"/>
    <mergeCell ref="A23:F23"/>
    <mergeCell ref="A24:F24"/>
    <mergeCell ref="A25:F25"/>
    <mergeCell ref="A49:F49"/>
    <mergeCell ref="A50:F50"/>
    <mergeCell ref="A51:F51"/>
    <mergeCell ref="A62:F62"/>
    <mergeCell ref="A63:F63"/>
    <mergeCell ref="A52:F52"/>
    <mergeCell ref="A43:F43"/>
    <mergeCell ref="A44:F44"/>
    <mergeCell ref="A2:F2"/>
    <mergeCell ref="A3:F3"/>
    <mergeCell ref="A4:F4"/>
    <mergeCell ref="A5:F5"/>
    <mergeCell ref="A33:F33"/>
    <mergeCell ref="A34:F34"/>
  </mergeCells>
  <printOptions horizontalCentered="1"/>
  <pageMargins left="0.3937007874015748" right="0.3937007874015748" top="0.984251968503937" bottom="0.984251968503937" header="0.5118110236220472" footer="0.5118110236220472"/>
  <pageSetup firstPageNumber="168" useFirstPageNumber="1" horizontalDpi="300" verticalDpi="300" orientation="portrait" paperSize="9" scale="65" r:id="rId1"/>
  <headerFooter alignWithMargins="0">
    <oddHeader>&amp;C&amp;"Times New Roman,Bold"&amp;14RAZDJEL 006 - UPRAVNI ODJEL ZA SOCIJALNU SKRB I ZDRAVSTVO</oddHeader>
    <oddFooter>&amp;C&amp;"Times New Roman,Regular"&amp;16&amp;P</oddFooter>
  </headerFooter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3"/>
  <sheetViews>
    <sheetView zoomScale="75" zoomScaleNormal="75" workbookViewId="0" topLeftCell="A94">
      <selection activeCell="A140" sqref="A140:H140"/>
    </sheetView>
  </sheetViews>
  <sheetFormatPr defaultColWidth="9.140625" defaultRowHeight="12.75"/>
  <cols>
    <col min="1" max="1" width="4.7109375" style="89" customWidth="1"/>
    <col min="2" max="2" width="4.00390625" style="89" customWidth="1"/>
    <col min="3" max="3" width="4.140625" style="43" bestFit="1" customWidth="1"/>
    <col min="4" max="4" width="5.421875" style="43" bestFit="1" customWidth="1"/>
    <col min="5" max="5" width="6.28125" style="43" customWidth="1"/>
    <col min="6" max="6" width="71.57421875" style="57" customWidth="1"/>
    <col min="7" max="7" width="15.7109375" style="87" customWidth="1"/>
    <col min="8" max="8" width="16.57421875" style="87" bestFit="1" customWidth="1"/>
    <col min="9" max="9" width="15.140625" style="87" bestFit="1" customWidth="1"/>
    <col min="10" max="16384" width="7.8515625" style="87" customWidth="1"/>
  </cols>
  <sheetData>
    <row r="1" spans="1:8" ht="88.5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707</v>
      </c>
      <c r="H1" s="195" t="s">
        <v>708</v>
      </c>
    </row>
    <row r="2" spans="1:8" ht="15" customHeight="1">
      <c r="A2" s="325" t="s">
        <v>244</v>
      </c>
      <c r="B2" s="326"/>
      <c r="C2" s="326"/>
      <c r="D2" s="326"/>
      <c r="E2" s="326"/>
      <c r="F2" s="327"/>
      <c r="G2" s="238">
        <f>SUM(G3)</f>
        <v>1229000</v>
      </c>
      <c r="H2" s="238">
        <f>SUM(H3)</f>
        <v>1274000</v>
      </c>
    </row>
    <row r="3" spans="1:8" ht="15" customHeight="1">
      <c r="A3" s="328" t="s">
        <v>269</v>
      </c>
      <c r="B3" s="329"/>
      <c r="C3" s="329"/>
      <c r="D3" s="329"/>
      <c r="E3" s="329"/>
      <c r="F3" s="330"/>
      <c r="G3" s="239">
        <f>SUM(G4)</f>
        <v>1229000</v>
      </c>
      <c r="H3" s="239">
        <f>SUM(H4)</f>
        <v>1274000</v>
      </c>
    </row>
    <row r="4" spans="1:8" ht="18.75" customHeight="1">
      <c r="A4" s="331" t="s">
        <v>256</v>
      </c>
      <c r="B4" s="332"/>
      <c r="C4" s="332"/>
      <c r="D4" s="332"/>
      <c r="E4" s="332"/>
      <c r="F4" s="333"/>
      <c r="G4" s="240">
        <f>SUM(G7+G15)</f>
        <v>1229000</v>
      </c>
      <c r="H4" s="240">
        <f>SUM(H7+H15)</f>
        <v>1274000</v>
      </c>
    </row>
    <row r="5" spans="1:8" ht="15" customHeight="1" thickBot="1">
      <c r="A5" s="313" t="s">
        <v>1224</v>
      </c>
      <c r="B5" s="314"/>
      <c r="C5" s="314"/>
      <c r="D5" s="314"/>
      <c r="E5" s="314"/>
      <c r="F5" s="315"/>
      <c r="G5" s="253"/>
      <c r="H5" s="253"/>
    </row>
    <row r="6" spans="1:8" ht="15" customHeight="1">
      <c r="A6" s="167"/>
      <c r="B6" s="27" t="s">
        <v>991</v>
      </c>
      <c r="C6" s="168"/>
      <c r="D6" s="168"/>
      <c r="E6" s="168"/>
      <c r="F6" s="76" t="s">
        <v>1008</v>
      </c>
      <c r="G6" s="56"/>
      <c r="H6" s="56"/>
    </row>
    <row r="7" spans="1:8" ht="15" customHeight="1">
      <c r="A7" s="167"/>
      <c r="B7" s="168"/>
      <c r="C7" s="27" t="s">
        <v>859</v>
      </c>
      <c r="D7" s="168"/>
      <c r="E7" s="168"/>
      <c r="F7" s="27" t="s">
        <v>860</v>
      </c>
      <c r="G7" s="56">
        <f>SUM(G8+G10+G12)</f>
        <v>1193000</v>
      </c>
      <c r="H7" s="56">
        <f>SUM(H8+H10+H12)</f>
        <v>1217000</v>
      </c>
    </row>
    <row r="8" spans="1:8" ht="15" customHeight="1">
      <c r="A8" s="167"/>
      <c r="B8" s="169"/>
      <c r="C8" s="169"/>
      <c r="D8" s="159" t="s">
        <v>861</v>
      </c>
      <c r="E8" s="169"/>
      <c r="F8" s="22" t="s">
        <v>862</v>
      </c>
      <c r="G8" s="100">
        <f>SUM(G9)</f>
        <v>920000</v>
      </c>
      <c r="H8" s="100">
        <f>SUM(H9)</f>
        <v>930000</v>
      </c>
    </row>
    <row r="9" spans="1:8" ht="15" customHeight="1">
      <c r="A9" s="170" t="s">
        <v>1132</v>
      </c>
      <c r="B9" s="169"/>
      <c r="C9" s="169"/>
      <c r="D9" s="169"/>
      <c r="E9" s="169" t="s">
        <v>863</v>
      </c>
      <c r="F9" s="23" t="s">
        <v>1009</v>
      </c>
      <c r="G9" s="101">
        <v>920000</v>
      </c>
      <c r="H9" s="101">
        <v>930000</v>
      </c>
    </row>
    <row r="10" spans="1:8" ht="15" customHeight="1">
      <c r="A10" s="170"/>
      <c r="B10" s="169"/>
      <c r="C10" s="169"/>
      <c r="D10" s="159" t="s">
        <v>864</v>
      </c>
      <c r="E10" s="169"/>
      <c r="F10" s="22" t="s">
        <v>865</v>
      </c>
      <c r="G10" s="100">
        <f>SUM(G11)</f>
        <v>115000</v>
      </c>
      <c r="H10" s="100">
        <f>SUM(H11)</f>
        <v>125000</v>
      </c>
    </row>
    <row r="11" spans="1:8" ht="15" customHeight="1">
      <c r="A11" s="170" t="s">
        <v>1133</v>
      </c>
      <c r="B11" s="169"/>
      <c r="C11" s="169"/>
      <c r="D11" s="159"/>
      <c r="E11" s="169" t="s">
        <v>866</v>
      </c>
      <c r="F11" s="23" t="s">
        <v>867</v>
      </c>
      <c r="G11" s="101">
        <v>115000</v>
      </c>
      <c r="H11" s="101">
        <v>125000</v>
      </c>
    </row>
    <row r="12" spans="1:8" ht="15" customHeight="1">
      <c r="A12" s="170"/>
      <c r="B12" s="169"/>
      <c r="C12" s="169"/>
      <c r="D12" s="159" t="s">
        <v>868</v>
      </c>
      <c r="E12" s="169"/>
      <c r="F12" s="22" t="s">
        <v>869</v>
      </c>
      <c r="G12" s="100">
        <f>SUM(+G13+G14)</f>
        <v>158000</v>
      </c>
      <c r="H12" s="100">
        <f>SUM(+H13+H14)</f>
        <v>162000</v>
      </c>
    </row>
    <row r="13" spans="1:8" ht="15" customHeight="1">
      <c r="A13" s="170" t="s">
        <v>1134</v>
      </c>
      <c r="B13" s="169"/>
      <c r="C13" s="169"/>
      <c r="D13" s="169"/>
      <c r="E13" s="169" t="s">
        <v>870</v>
      </c>
      <c r="F13" s="23" t="s">
        <v>871</v>
      </c>
      <c r="G13" s="101">
        <v>142000</v>
      </c>
      <c r="H13" s="101">
        <v>145000</v>
      </c>
    </row>
    <row r="14" spans="1:8" ht="15" customHeight="1">
      <c r="A14" s="170" t="s">
        <v>1135</v>
      </c>
      <c r="B14" s="169"/>
      <c r="C14" s="169"/>
      <c r="D14" s="169"/>
      <c r="E14" s="169" t="s">
        <v>872</v>
      </c>
      <c r="F14" s="23" t="s">
        <v>873</v>
      </c>
      <c r="G14" s="101">
        <v>16000</v>
      </c>
      <c r="H14" s="101">
        <v>17000</v>
      </c>
    </row>
    <row r="15" spans="1:8" ht="15" customHeight="1">
      <c r="A15" s="170"/>
      <c r="B15" s="76"/>
      <c r="C15" s="76" t="s">
        <v>874</v>
      </c>
      <c r="D15" s="76"/>
      <c r="E15" s="76"/>
      <c r="F15" s="27" t="s">
        <v>875</v>
      </c>
      <c r="G15" s="56">
        <f>SUM(G16+G18+G20)</f>
        <v>36000</v>
      </c>
      <c r="H15" s="56">
        <f>SUM(H16+H18+H20)</f>
        <v>57000</v>
      </c>
    </row>
    <row r="16" spans="1:8" ht="15" customHeight="1">
      <c r="A16" s="170"/>
      <c r="B16" s="168"/>
      <c r="C16" s="27"/>
      <c r="D16" s="159" t="s">
        <v>876</v>
      </c>
      <c r="E16" s="168"/>
      <c r="F16" s="22" t="s">
        <v>877</v>
      </c>
      <c r="G16" s="100">
        <f>SUM(+G17)</f>
        <v>14000</v>
      </c>
      <c r="H16" s="100">
        <f>SUM(+H17)</f>
        <v>25000</v>
      </c>
    </row>
    <row r="17" spans="1:8" ht="15" customHeight="1">
      <c r="A17" s="170" t="s">
        <v>1136</v>
      </c>
      <c r="B17" s="169"/>
      <c r="C17" s="27"/>
      <c r="D17" s="169"/>
      <c r="E17" s="169" t="s">
        <v>880</v>
      </c>
      <c r="F17" s="23" t="s">
        <v>1031</v>
      </c>
      <c r="G17" s="101">
        <v>14000</v>
      </c>
      <c r="H17" s="101">
        <v>25000</v>
      </c>
    </row>
    <row r="18" spans="1:8" ht="15" customHeight="1">
      <c r="A18" s="170"/>
      <c r="B18" s="169"/>
      <c r="C18" s="27"/>
      <c r="D18" s="159" t="s">
        <v>883</v>
      </c>
      <c r="E18" s="169"/>
      <c r="F18" s="22" t="s">
        <v>884</v>
      </c>
      <c r="G18" s="100">
        <f>SUM(G19)</f>
        <v>10000</v>
      </c>
      <c r="H18" s="100">
        <f>SUM(H19)</f>
        <v>20000</v>
      </c>
    </row>
    <row r="19" spans="1:8" ht="15" customHeight="1">
      <c r="A19" s="170" t="s">
        <v>1137</v>
      </c>
      <c r="B19" s="169"/>
      <c r="C19" s="27"/>
      <c r="D19" s="169"/>
      <c r="E19" s="169" t="s">
        <v>885</v>
      </c>
      <c r="F19" s="23" t="s">
        <v>1032</v>
      </c>
      <c r="G19" s="101">
        <v>10000</v>
      </c>
      <c r="H19" s="101">
        <v>20000</v>
      </c>
    </row>
    <row r="20" spans="1:8" ht="15" customHeight="1">
      <c r="A20" s="170"/>
      <c r="B20" s="169"/>
      <c r="C20" s="169"/>
      <c r="D20" s="159" t="s">
        <v>911</v>
      </c>
      <c r="E20" s="169"/>
      <c r="F20" s="22" t="s">
        <v>994</v>
      </c>
      <c r="G20" s="100">
        <f>SUM(G21)</f>
        <v>12000</v>
      </c>
      <c r="H20" s="100">
        <f>SUM(H21)</f>
        <v>12000</v>
      </c>
    </row>
    <row r="21" spans="1:8" ht="15" customHeight="1" thickBot="1">
      <c r="A21" s="170" t="s">
        <v>1138</v>
      </c>
      <c r="B21" s="169"/>
      <c r="C21" s="169"/>
      <c r="D21" s="169"/>
      <c r="E21" s="169" t="s">
        <v>915</v>
      </c>
      <c r="F21" s="23" t="s">
        <v>916</v>
      </c>
      <c r="G21" s="101">
        <v>12000</v>
      </c>
      <c r="H21" s="101">
        <v>12000</v>
      </c>
    </row>
    <row r="22" spans="1:8" ht="15" customHeight="1">
      <c r="A22" s="325" t="s">
        <v>245</v>
      </c>
      <c r="B22" s="326"/>
      <c r="C22" s="326"/>
      <c r="D22" s="326"/>
      <c r="E22" s="326"/>
      <c r="F22" s="327"/>
      <c r="G22" s="238">
        <f>SUM(G23)</f>
        <v>19451300</v>
      </c>
      <c r="H22" s="238">
        <f>SUM(H23)</f>
        <v>20798795</v>
      </c>
    </row>
    <row r="23" spans="1:8" ht="15" customHeight="1">
      <c r="A23" s="328" t="s">
        <v>246</v>
      </c>
      <c r="B23" s="329"/>
      <c r="C23" s="329"/>
      <c r="D23" s="329"/>
      <c r="E23" s="329"/>
      <c r="F23" s="330"/>
      <c r="G23" s="239">
        <f>SUM(G24+G109+G117+G140)</f>
        <v>19451300</v>
      </c>
      <c r="H23" s="239">
        <f>SUM(H24+H109+H117+H140)</f>
        <v>20798795</v>
      </c>
    </row>
    <row r="24" spans="1:8" ht="18" customHeight="1">
      <c r="A24" s="331" t="s">
        <v>247</v>
      </c>
      <c r="B24" s="332"/>
      <c r="C24" s="332"/>
      <c r="D24" s="332"/>
      <c r="E24" s="332"/>
      <c r="F24" s="333"/>
      <c r="G24" s="240">
        <f>SUM(G26+G69)</f>
        <v>7271800</v>
      </c>
      <c r="H24" s="240">
        <f>SUM(H26+H69)</f>
        <v>8130000</v>
      </c>
    </row>
    <row r="25" spans="1:8" ht="15" customHeight="1">
      <c r="A25" s="343" t="s">
        <v>0</v>
      </c>
      <c r="B25" s="344"/>
      <c r="C25" s="344"/>
      <c r="D25" s="344"/>
      <c r="E25" s="344"/>
      <c r="F25" s="345"/>
      <c r="G25" s="251"/>
      <c r="H25" s="251"/>
    </row>
    <row r="26" spans="1:8" ht="15" customHeight="1" thickBot="1">
      <c r="A26" s="313" t="s">
        <v>232</v>
      </c>
      <c r="B26" s="314"/>
      <c r="C26" s="314"/>
      <c r="D26" s="314"/>
      <c r="E26" s="314"/>
      <c r="F26" s="315"/>
      <c r="G26" s="253">
        <f>SUM(G66+G62+G36+G28)</f>
        <v>4108800</v>
      </c>
      <c r="H26" s="253">
        <f>SUM(H66+H62+H36+H28)</f>
        <v>4510000</v>
      </c>
    </row>
    <row r="27" spans="1:8" ht="15" customHeight="1">
      <c r="A27" s="167"/>
      <c r="B27" s="27" t="s">
        <v>991</v>
      </c>
      <c r="C27" s="27"/>
      <c r="D27" s="168"/>
      <c r="E27" s="168"/>
      <c r="F27" s="27" t="s">
        <v>1014</v>
      </c>
      <c r="G27" s="56"/>
      <c r="H27" s="56"/>
    </row>
    <row r="28" spans="1:8" ht="15.75">
      <c r="A28" s="167"/>
      <c r="B28" s="168"/>
      <c r="C28" s="27" t="s">
        <v>859</v>
      </c>
      <c r="D28" s="168"/>
      <c r="E28" s="168"/>
      <c r="F28" s="27" t="s">
        <v>860</v>
      </c>
      <c r="G28" s="56">
        <f>+G29+G31+G33</f>
        <v>1970000</v>
      </c>
      <c r="H28" s="56">
        <f>+H29+H31+H33</f>
        <v>1835000</v>
      </c>
    </row>
    <row r="29" spans="1:8" ht="15.75">
      <c r="A29" s="179"/>
      <c r="B29" s="172"/>
      <c r="C29" s="22"/>
      <c r="D29" s="159" t="s">
        <v>861</v>
      </c>
      <c r="E29" s="172"/>
      <c r="F29" s="22" t="s">
        <v>862</v>
      </c>
      <c r="G29" s="53">
        <f>+G30</f>
        <v>1501000</v>
      </c>
      <c r="H29" s="53">
        <f>+H30</f>
        <v>1465000</v>
      </c>
    </row>
    <row r="30" spans="1:8" ht="15.75">
      <c r="A30" s="171" t="s">
        <v>1139</v>
      </c>
      <c r="B30" s="169"/>
      <c r="C30" s="169"/>
      <c r="D30" s="169"/>
      <c r="E30" s="169" t="s">
        <v>863</v>
      </c>
      <c r="F30" s="23" t="s">
        <v>1009</v>
      </c>
      <c r="G30" s="30">
        <v>1501000</v>
      </c>
      <c r="H30" s="30">
        <v>1465000</v>
      </c>
    </row>
    <row r="31" spans="1:8" ht="15.75">
      <c r="A31" s="190"/>
      <c r="B31" s="187"/>
      <c r="C31" s="37"/>
      <c r="D31" s="183" t="s">
        <v>864</v>
      </c>
      <c r="E31" s="187"/>
      <c r="F31" s="37" t="s">
        <v>865</v>
      </c>
      <c r="G31" s="127">
        <f>SUM(G32)</f>
        <v>210000</v>
      </c>
      <c r="H31" s="127">
        <f>SUM(H32)</f>
        <v>115000</v>
      </c>
    </row>
    <row r="32" spans="1:8" ht="15.75">
      <c r="A32" s="191" t="s">
        <v>1140</v>
      </c>
      <c r="B32" s="186"/>
      <c r="C32" s="186"/>
      <c r="D32" s="186"/>
      <c r="E32" s="186" t="s">
        <v>866</v>
      </c>
      <c r="F32" s="28" t="s">
        <v>867</v>
      </c>
      <c r="G32" s="117">
        <v>210000</v>
      </c>
      <c r="H32" s="117">
        <v>115000</v>
      </c>
    </row>
    <row r="33" spans="1:8" ht="15.75">
      <c r="A33" s="191"/>
      <c r="B33" s="186"/>
      <c r="C33" s="37"/>
      <c r="D33" s="183" t="s">
        <v>868</v>
      </c>
      <c r="E33" s="187"/>
      <c r="F33" s="37" t="s">
        <v>996</v>
      </c>
      <c r="G33" s="127">
        <f>+G34+G35</f>
        <v>259000</v>
      </c>
      <c r="H33" s="127">
        <f>+H34+H35</f>
        <v>255000</v>
      </c>
    </row>
    <row r="34" spans="1:8" ht="15.75">
      <c r="A34" s="191" t="s">
        <v>1141</v>
      </c>
      <c r="B34" s="186"/>
      <c r="C34" s="186"/>
      <c r="D34" s="186"/>
      <c r="E34" s="186" t="s">
        <v>870</v>
      </c>
      <c r="F34" s="28" t="s">
        <v>871</v>
      </c>
      <c r="G34" s="117">
        <v>234000</v>
      </c>
      <c r="H34" s="117">
        <v>230000</v>
      </c>
    </row>
    <row r="35" spans="1:8" ht="15.75">
      <c r="A35" s="191" t="s">
        <v>1142</v>
      </c>
      <c r="B35" s="186"/>
      <c r="C35" s="186"/>
      <c r="D35" s="186"/>
      <c r="E35" s="186" t="s">
        <v>872</v>
      </c>
      <c r="F35" s="28" t="s">
        <v>873</v>
      </c>
      <c r="G35" s="117">
        <v>25000</v>
      </c>
      <c r="H35" s="117">
        <v>25000</v>
      </c>
    </row>
    <row r="36" spans="1:8" ht="15.75">
      <c r="A36" s="191"/>
      <c r="B36" s="186"/>
      <c r="C36" s="69" t="s">
        <v>874</v>
      </c>
      <c r="D36" s="183"/>
      <c r="E36" s="186"/>
      <c r="F36" s="69" t="s">
        <v>875</v>
      </c>
      <c r="G36" s="63">
        <f>+G37+G41+G47+G57</f>
        <v>2030800</v>
      </c>
      <c r="H36" s="63">
        <f>+H37+H41+H47+H57</f>
        <v>2660000</v>
      </c>
    </row>
    <row r="37" spans="1:8" ht="15.75">
      <c r="A37" s="191"/>
      <c r="B37" s="186"/>
      <c r="C37" s="37"/>
      <c r="D37" s="183" t="s">
        <v>876</v>
      </c>
      <c r="E37" s="187"/>
      <c r="F37" s="37" t="s">
        <v>877</v>
      </c>
      <c r="G37" s="127">
        <f>SUM(G38:G40)</f>
        <v>42000</v>
      </c>
      <c r="H37" s="127">
        <f>SUM(H38:H40)</f>
        <v>125000</v>
      </c>
    </row>
    <row r="38" spans="1:8" ht="15.75">
      <c r="A38" s="191" t="s">
        <v>1143</v>
      </c>
      <c r="B38" s="186"/>
      <c r="C38" s="37"/>
      <c r="D38" s="183"/>
      <c r="E38" s="169" t="s">
        <v>878</v>
      </c>
      <c r="F38" s="23" t="s">
        <v>879</v>
      </c>
      <c r="G38" s="201">
        <v>0</v>
      </c>
      <c r="H38" s="201">
        <v>50000</v>
      </c>
    </row>
    <row r="39" spans="1:8" ht="15.75">
      <c r="A39" s="191" t="s">
        <v>1144</v>
      </c>
      <c r="B39" s="186"/>
      <c r="C39" s="69"/>
      <c r="D39" s="186"/>
      <c r="E39" s="186" t="s">
        <v>880</v>
      </c>
      <c r="F39" s="23" t="s">
        <v>1031</v>
      </c>
      <c r="G39" s="117">
        <v>42000</v>
      </c>
      <c r="H39" s="117">
        <v>60000</v>
      </c>
    </row>
    <row r="40" spans="1:8" ht="15.75">
      <c r="A40" s="191" t="s">
        <v>1145</v>
      </c>
      <c r="B40" s="186"/>
      <c r="C40" s="69"/>
      <c r="D40" s="186"/>
      <c r="E40" s="186" t="s">
        <v>881</v>
      </c>
      <c r="F40" s="28" t="s">
        <v>882</v>
      </c>
      <c r="G40" s="117">
        <v>0</v>
      </c>
      <c r="H40" s="117">
        <v>15000</v>
      </c>
    </row>
    <row r="41" spans="1:8" ht="15.75">
      <c r="A41" s="191"/>
      <c r="B41" s="186"/>
      <c r="C41" s="37"/>
      <c r="D41" s="183" t="s">
        <v>883</v>
      </c>
      <c r="E41" s="187"/>
      <c r="F41" s="37" t="s">
        <v>884</v>
      </c>
      <c r="G41" s="127">
        <f>+G42+G43+G44+G45+G46</f>
        <v>485000</v>
      </c>
      <c r="H41" s="127">
        <f>+H42+H43+H44+H45+H46</f>
        <v>680000</v>
      </c>
    </row>
    <row r="42" spans="1:8" ht="15.75">
      <c r="A42" s="191" t="s">
        <v>1146</v>
      </c>
      <c r="B42" s="186"/>
      <c r="C42" s="186"/>
      <c r="D42" s="186"/>
      <c r="E42" s="186" t="s">
        <v>885</v>
      </c>
      <c r="F42" s="23" t="s">
        <v>1032</v>
      </c>
      <c r="G42" s="117">
        <v>40000</v>
      </c>
      <c r="H42" s="117">
        <v>45000</v>
      </c>
    </row>
    <row r="43" spans="1:8" ht="15.75">
      <c r="A43" s="191" t="s">
        <v>1147</v>
      </c>
      <c r="B43" s="186"/>
      <c r="C43" s="186"/>
      <c r="D43" s="186"/>
      <c r="E43" s="186" t="s">
        <v>886</v>
      </c>
      <c r="F43" s="28" t="s">
        <v>887</v>
      </c>
      <c r="G43" s="117">
        <v>60000</v>
      </c>
      <c r="H43" s="117">
        <v>80000</v>
      </c>
    </row>
    <row r="44" spans="1:8" ht="15.75">
      <c r="A44" s="191" t="s">
        <v>1148</v>
      </c>
      <c r="B44" s="186"/>
      <c r="C44" s="186"/>
      <c r="D44" s="186"/>
      <c r="E44" s="186" t="s">
        <v>888</v>
      </c>
      <c r="F44" s="28" t="s">
        <v>889</v>
      </c>
      <c r="G44" s="117">
        <v>330000</v>
      </c>
      <c r="H44" s="117">
        <v>370000</v>
      </c>
    </row>
    <row r="45" spans="1:8" ht="15.75">
      <c r="A45" s="191" t="s">
        <v>1149</v>
      </c>
      <c r="B45" s="186"/>
      <c r="C45" s="186"/>
      <c r="D45" s="186"/>
      <c r="E45" s="186" t="s">
        <v>890</v>
      </c>
      <c r="F45" s="28" t="s">
        <v>891</v>
      </c>
      <c r="G45" s="117">
        <v>45000</v>
      </c>
      <c r="H45" s="117">
        <v>165000</v>
      </c>
    </row>
    <row r="46" spans="1:8" ht="15.75">
      <c r="A46" s="191" t="s">
        <v>1150</v>
      </c>
      <c r="B46" s="186"/>
      <c r="C46" s="186"/>
      <c r="D46" s="186"/>
      <c r="E46" s="186" t="s">
        <v>892</v>
      </c>
      <c r="F46" s="28" t="s">
        <v>1025</v>
      </c>
      <c r="G46" s="117">
        <v>10000</v>
      </c>
      <c r="H46" s="117">
        <v>20000</v>
      </c>
    </row>
    <row r="47" spans="1:8" ht="15.75">
      <c r="A47" s="191"/>
      <c r="B47" s="186"/>
      <c r="C47" s="37"/>
      <c r="D47" s="183" t="s">
        <v>893</v>
      </c>
      <c r="E47" s="187"/>
      <c r="F47" s="37" t="s">
        <v>894</v>
      </c>
      <c r="G47" s="127">
        <f>SUM(G48:G56)</f>
        <v>1215000</v>
      </c>
      <c r="H47" s="127">
        <f>SUM(H48:H56)</f>
        <v>1469000</v>
      </c>
    </row>
    <row r="48" spans="1:8" ht="15.75">
      <c r="A48" s="191" t="s">
        <v>1151</v>
      </c>
      <c r="B48" s="186"/>
      <c r="C48" s="186"/>
      <c r="D48" s="186"/>
      <c r="E48" s="186" t="s">
        <v>895</v>
      </c>
      <c r="F48" s="28" t="s">
        <v>896</v>
      </c>
      <c r="G48" s="117">
        <v>110000</v>
      </c>
      <c r="H48" s="117">
        <v>125000</v>
      </c>
    </row>
    <row r="49" spans="1:8" ht="15.75">
      <c r="A49" s="191" t="s">
        <v>1152</v>
      </c>
      <c r="B49" s="186"/>
      <c r="C49" s="186"/>
      <c r="D49" s="186"/>
      <c r="E49" s="186" t="s">
        <v>897</v>
      </c>
      <c r="F49" s="28" t="s">
        <v>898</v>
      </c>
      <c r="G49" s="117">
        <v>90000</v>
      </c>
      <c r="H49" s="117">
        <v>175000</v>
      </c>
    </row>
    <row r="50" spans="1:8" ht="15.75">
      <c r="A50" s="191" t="s">
        <v>1153</v>
      </c>
      <c r="B50" s="186"/>
      <c r="C50" s="186"/>
      <c r="D50" s="186"/>
      <c r="E50" s="186" t="s">
        <v>899</v>
      </c>
      <c r="F50" s="28" t="s">
        <v>1045</v>
      </c>
      <c r="G50" s="117">
        <v>40000</v>
      </c>
      <c r="H50" s="117">
        <v>80000</v>
      </c>
    </row>
    <row r="51" spans="1:8" ht="15.75">
      <c r="A51" s="191" t="s">
        <v>1154</v>
      </c>
      <c r="B51" s="186"/>
      <c r="C51" s="186"/>
      <c r="D51" s="186"/>
      <c r="E51" s="186" t="s">
        <v>900</v>
      </c>
      <c r="F51" s="28" t="s">
        <v>901</v>
      </c>
      <c r="G51" s="117">
        <v>40000</v>
      </c>
      <c r="H51" s="117">
        <v>49000</v>
      </c>
    </row>
    <row r="52" spans="1:8" ht="15.75">
      <c r="A52" s="191" t="s">
        <v>1155</v>
      </c>
      <c r="B52" s="186"/>
      <c r="C52" s="186"/>
      <c r="D52" s="186"/>
      <c r="E52" s="169" t="s">
        <v>902</v>
      </c>
      <c r="F52" s="23" t="s">
        <v>1034</v>
      </c>
      <c r="G52" s="117">
        <v>65000</v>
      </c>
      <c r="H52" s="117">
        <v>79000</v>
      </c>
    </row>
    <row r="53" spans="1:8" ht="15.75">
      <c r="A53" s="191" t="s">
        <v>1156</v>
      </c>
      <c r="B53" s="186"/>
      <c r="C53" s="186"/>
      <c r="D53" s="186"/>
      <c r="E53" s="169" t="s">
        <v>903</v>
      </c>
      <c r="F53" s="23" t="s">
        <v>590</v>
      </c>
      <c r="G53" s="117">
        <v>0</v>
      </c>
      <c r="H53" s="117">
        <v>1000</v>
      </c>
    </row>
    <row r="54" spans="1:8" ht="15.75">
      <c r="A54" s="191" t="s">
        <v>1157</v>
      </c>
      <c r="B54" s="186"/>
      <c r="C54" s="186"/>
      <c r="D54" s="186"/>
      <c r="E54" s="186" t="s">
        <v>904</v>
      </c>
      <c r="F54" s="28" t="s">
        <v>1001</v>
      </c>
      <c r="G54" s="117">
        <v>780000</v>
      </c>
      <c r="H54" s="117">
        <v>840000</v>
      </c>
    </row>
    <row r="55" spans="1:8" ht="15.75">
      <c r="A55" s="191" t="s">
        <v>1158</v>
      </c>
      <c r="B55" s="186"/>
      <c r="C55" s="186"/>
      <c r="D55" s="186"/>
      <c r="E55" s="186" t="s">
        <v>905</v>
      </c>
      <c r="F55" s="28" t="s">
        <v>906</v>
      </c>
      <c r="G55" s="117">
        <v>10000</v>
      </c>
      <c r="H55" s="117">
        <v>20000</v>
      </c>
    </row>
    <row r="56" spans="1:8" ht="16.5" thickBot="1">
      <c r="A56" s="234" t="s">
        <v>1159</v>
      </c>
      <c r="B56" s="235"/>
      <c r="C56" s="235"/>
      <c r="D56" s="235"/>
      <c r="E56" s="235" t="s">
        <v>907</v>
      </c>
      <c r="F56" s="236" t="s">
        <v>908</v>
      </c>
      <c r="G56" s="226">
        <v>80000</v>
      </c>
      <c r="H56" s="226">
        <v>100000</v>
      </c>
    </row>
    <row r="57" spans="1:8" ht="15.75">
      <c r="A57" s="191"/>
      <c r="B57" s="186"/>
      <c r="C57" s="183"/>
      <c r="D57" s="183" t="s">
        <v>911</v>
      </c>
      <c r="E57" s="183"/>
      <c r="F57" s="37" t="s">
        <v>994</v>
      </c>
      <c r="G57" s="127">
        <f>SUM(G58:G61)</f>
        <v>288800</v>
      </c>
      <c r="H57" s="127">
        <f>SUM(H58:H61)</f>
        <v>386000</v>
      </c>
    </row>
    <row r="58" spans="1:8" ht="15.75">
      <c r="A58" s="191" t="s">
        <v>1160</v>
      </c>
      <c r="B58" s="186"/>
      <c r="C58" s="183"/>
      <c r="D58" s="186"/>
      <c r="E58" s="186" t="s">
        <v>912</v>
      </c>
      <c r="F58" s="28" t="s">
        <v>1035</v>
      </c>
      <c r="G58" s="117">
        <v>8800</v>
      </c>
      <c r="H58" s="117">
        <v>26000</v>
      </c>
    </row>
    <row r="59" spans="1:8" ht="15.75">
      <c r="A59" s="191" t="s">
        <v>1161</v>
      </c>
      <c r="B59" s="186"/>
      <c r="C59" s="186"/>
      <c r="D59" s="186"/>
      <c r="E59" s="186" t="s">
        <v>913</v>
      </c>
      <c r="F59" s="28" t="s">
        <v>914</v>
      </c>
      <c r="G59" s="117">
        <v>65000</v>
      </c>
      <c r="H59" s="117">
        <v>80000</v>
      </c>
    </row>
    <row r="60" spans="1:8" ht="15.75">
      <c r="A60" s="191" t="s">
        <v>1162</v>
      </c>
      <c r="B60" s="186"/>
      <c r="C60" s="186"/>
      <c r="D60" s="186"/>
      <c r="E60" s="186" t="s">
        <v>915</v>
      </c>
      <c r="F60" s="28" t="s">
        <v>916</v>
      </c>
      <c r="G60" s="117">
        <v>20000</v>
      </c>
      <c r="H60" s="117">
        <v>20000</v>
      </c>
    </row>
    <row r="61" spans="1:8" ht="15.75">
      <c r="A61" s="191" t="s">
        <v>1163</v>
      </c>
      <c r="B61" s="186"/>
      <c r="C61" s="186"/>
      <c r="D61" s="186"/>
      <c r="E61" s="186" t="s">
        <v>917</v>
      </c>
      <c r="F61" s="28" t="s">
        <v>918</v>
      </c>
      <c r="G61" s="117">
        <v>195000</v>
      </c>
      <c r="H61" s="117">
        <v>260000</v>
      </c>
    </row>
    <row r="62" spans="1:8" ht="15.75">
      <c r="A62" s="191"/>
      <c r="B62" s="186"/>
      <c r="C62" s="182" t="s">
        <v>919</v>
      </c>
      <c r="D62" s="183"/>
      <c r="E62" s="183"/>
      <c r="F62" s="69" t="s">
        <v>920</v>
      </c>
      <c r="G62" s="63">
        <f>SUM(+G63)</f>
        <v>8000</v>
      </c>
      <c r="H62" s="63">
        <f>SUM(+H63)</f>
        <v>15000</v>
      </c>
    </row>
    <row r="63" spans="1:8" ht="15.75">
      <c r="A63" s="191"/>
      <c r="B63" s="186"/>
      <c r="C63" s="182"/>
      <c r="D63" s="183" t="s">
        <v>924</v>
      </c>
      <c r="E63" s="183"/>
      <c r="F63" s="37" t="s">
        <v>925</v>
      </c>
      <c r="G63" s="127">
        <f>SUM(G64)</f>
        <v>8000</v>
      </c>
      <c r="H63" s="127">
        <f>SUM(H64)</f>
        <v>15000</v>
      </c>
    </row>
    <row r="64" spans="1:8" ht="15.75">
      <c r="A64" s="191" t="s">
        <v>1164</v>
      </c>
      <c r="B64" s="186"/>
      <c r="C64" s="182"/>
      <c r="D64" s="186"/>
      <c r="E64" s="186" t="s">
        <v>926</v>
      </c>
      <c r="F64" s="28" t="s">
        <v>927</v>
      </c>
      <c r="G64" s="117">
        <v>8000</v>
      </c>
      <c r="H64" s="117">
        <v>15000</v>
      </c>
    </row>
    <row r="65" spans="1:8" ht="15.75">
      <c r="A65" s="171"/>
      <c r="B65" s="76" t="s">
        <v>992</v>
      </c>
      <c r="C65" s="76"/>
      <c r="D65" s="169"/>
      <c r="E65" s="169"/>
      <c r="F65" s="27" t="s">
        <v>1015</v>
      </c>
      <c r="G65" s="30"/>
      <c r="H65" s="30"/>
    </row>
    <row r="66" spans="1:8" ht="15.75">
      <c r="A66" s="171"/>
      <c r="B66" s="169"/>
      <c r="C66" s="76" t="s">
        <v>954</v>
      </c>
      <c r="D66" s="169"/>
      <c r="E66" s="169"/>
      <c r="F66" s="27" t="s">
        <v>955</v>
      </c>
      <c r="G66" s="41">
        <f>SUM(+G67)</f>
        <v>100000</v>
      </c>
      <c r="H66" s="41">
        <f>SUM(+H67)</f>
        <v>0</v>
      </c>
    </row>
    <row r="67" spans="1:8" ht="15.75">
      <c r="A67" s="171"/>
      <c r="B67" s="169"/>
      <c r="C67" s="76"/>
      <c r="D67" s="159" t="s">
        <v>962</v>
      </c>
      <c r="E67" s="168"/>
      <c r="F67" s="22" t="s">
        <v>963</v>
      </c>
      <c r="G67" s="53">
        <f>SUM(G68)</f>
        <v>100000</v>
      </c>
      <c r="H67" s="53">
        <f>SUM(H68)</f>
        <v>0</v>
      </c>
    </row>
    <row r="68" spans="1:8" ht="16.5" thickBot="1">
      <c r="A68" s="171"/>
      <c r="B68" s="169"/>
      <c r="C68" s="76"/>
      <c r="D68" s="169"/>
      <c r="E68" s="169" t="s">
        <v>970</v>
      </c>
      <c r="F68" s="23" t="s">
        <v>1033</v>
      </c>
      <c r="G68" s="30">
        <v>100000</v>
      </c>
      <c r="H68" s="30">
        <v>0</v>
      </c>
    </row>
    <row r="69" spans="1:8" ht="16.5" thickBot="1">
      <c r="A69" s="337" t="s">
        <v>233</v>
      </c>
      <c r="B69" s="338"/>
      <c r="C69" s="338"/>
      <c r="D69" s="338"/>
      <c r="E69" s="338"/>
      <c r="F69" s="339"/>
      <c r="G69" s="256">
        <f>SUM(G71+G77+G102+G98)</f>
        <v>3163000</v>
      </c>
      <c r="H69" s="256">
        <f>SUM(H71+H77+H102+H98)</f>
        <v>3620000</v>
      </c>
    </row>
    <row r="70" spans="1:8" ht="15.75">
      <c r="A70" s="167"/>
      <c r="B70" s="27" t="s">
        <v>991</v>
      </c>
      <c r="C70" s="27"/>
      <c r="D70" s="168"/>
      <c r="E70" s="168"/>
      <c r="F70" s="27" t="s">
        <v>1014</v>
      </c>
      <c r="G70" s="56"/>
      <c r="H70" s="56"/>
    </row>
    <row r="71" spans="1:8" ht="15.75">
      <c r="A71" s="167"/>
      <c r="B71" s="168"/>
      <c r="C71" s="27" t="s">
        <v>859</v>
      </c>
      <c r="D71" s="168"/>
      <c r="E71" s="168"/>
      <c r="F71" s="27" t="s">
        <v>860</v>
      </c>
      <c r="G71" s="56">
        <f>+G72+G74</f>
        <v>1903000</v>
      </c>
      <c r="H71" s="56">
        <f>+H72+H74</f>
        <v>2170000</v>
      </c>
    </row>
    <row r="72" spans="1:8" ht="15.75">
      <c r="A72" s="179"/>
      <c r="B72" s="172"/>
      <c r="C72" s="22"/>
      <c r="D72" s="159" t="s">
        <v>861</v>
      </c>
      <c r="E72" s="172"/>
      <c r="F72" s="22" t="s">
        <v>862</v>
      </c>
      <c r="G72" s="53">
        <f>+G73</f>
        <v>1627317.78</v>
      </c>
      <c r="H72" s="53">
        <f>+H73</f>
        <v>1850000</v>
      </c>
    </row>
    <row r="73" spans="1:9" ht="15.75">
      <c r="A73" s="171" t="s">
        <v>1165</v>
      </c>
      <c r="B73" s="169"/>
      <c r="C73" s="169"/>
      <c r="D73" s="169"/>
      <c r="E73" s="169" t="s">
        <v>863</v>
      </c>
      <c r="F73" s="23" t="s">
        <v>1009</v>
      </c>
      <c r="G73" s="30">
        <v>1627317.78</v>
      </c>
      <c r="H73" s="30">
        <v>1850000</v>
      </c>
      <c r="I73" s="232"/>
    </row>
    <row r="74" spans="1:8" ht="15.75">
      <c r="A74" s="191"/>
      <c r="B74" s="186"/>
      <c r="C74" s="37"/>
      <c r="D74" s="183" t="s">
        <v>868</v>
      </c>
      <c r="E74" s="187"/>
      <c r="F74" s="37" t="s">
        <v>996</v>
      </c>
      <c r="G74" s="127">
        <f>+G75+G76</f>
        <v>275682.22000000003</v>
      </c>
      <c r="H74" s="127">
        <f>+H75+H76</f>
        <v>320000</v>
      </c>
    </row>
    <row r="75" spans="1:8" ht="15.75">
      <c r="A75" s="191" t="s">
        <v>1166</v>
      </c>
      <c r="B75" s="186"/>
      <c r="C75" s="186"/>
      <c r="D75" s="186"/>
      <c r="E75" s="186" t="s">
        <v>870</v>
      </c>
      <c r="F75" s="28" t="s">
        <v>871</v>
      </c>
      <c r="G75" s="117">
        <v>248434.57</v>
      </c>
      <c r="H75" s="117">
        <v>287000</v>
      </c>
    </row>
    <row r="76" spans="1:8" ht="15.75">
      <c r="A76" s="191" t="s">
        <v>1167</v>
      </c>
      <c r="B76" s="186"/>
      <c r="C76" s="186"/>
      <c r="D76" s="186"/>
      <c r="E76" s="186" t="s">
        <v>872</v>
      </c>
      <c r="F76" s="28" t="s">
        <v>873</v>
      </c>
      <c r="G76" s="117">
        <v>27247.65</v>
      </c>
      <c r="H76" s="117">
        <v>33000</v>
      </c>
    </row>
    <row r="77" spans="1:8" ht="15.75">
      <c r="A77" s="191"/>
      <c r="B77" s="186"/>
      <c r="C77" s="69" t="s">
        <v>874</v>
      </c>
      <c r="D77" s="183"/>
      <c r="E77" s="186"/>
      <c r="F77" s="69" t="s">
        <v>875</v>
      </c>
      <c r="G77" s="63">
        <f>+G78+G82+G86+G94</f>
        <v>862000</v>
      </c>
      <c r="H77" s="63">
        <f>+H78+H82+H86+H94</f>
        <v>910000</v>
      </c>
    </row>
    <row r="78" spans="1:8" ht="15.75">
      <c r="A78" s="191"/>
      <c r="B78" s="186"/>
      <c r="C78" s="37"/>
      <c r="D78" s="183" t="s">
        <v>876</v>
      </c>
      <c r="E78" s="187"/>
      <c r="F78" s="37" t="s">
        <v>877</v>
      </c>
      <c r="G78" s="127">
        <f>+G79+G80+G81</f>
        <v>100000</v>
      </c>
      <c r="H78" s="127">
        <f>+H79+H80+H81</f>
        <v>146000</v>
      </c>
    </row>
    <row r="79" spans="1:8" ht="15.75">
      <c r="A79" s="191" t="s">
        <v>1168</v>
      </c>
      <c r="B79" s="186"/>
      <c r="C79" s="69"/>
      <c r="D79" s="186"/>
      <c r="E79" s="186" t="s">
        <v>878</v>
      </c>
      <c r="F79" s="28" t="s">
        <v>879</v>
      </c>
      <c r="G79" s="117">
        <v>15000</v>
      </c>
      <c r="H79" s="117">
        <v>26000</v>
      </c>
    </row>
    <row r="80" spans="1:8" ht="15.75">
      <c r="A80" s="191" t="s">
        <v>1169</v>
      </c>
      <c r="B80" s="186"/>
      <c r="C80" s="69"/>
      <c r="D80" s="186"/>
      <c r="E80" s="186" t="s">
        <v>880</v>
      </c>
      <c r="F80" s="23" t="s">
        <v>1031</v>
      </c>
      <c r="G80" s="117">
        <v>65000</v>
      </c>
      <c r="H80" s="117">
        <v>105000</v>
      </c>
    </row>
    <row r="81" spans="1:8" ht="15.75">
      <c r="A81" s="191" t="s">
        <v>1170</v>
      </c>
      <c r="B81" s="186"/>
      <c r="C81" s="69"/>
      <c r="D81" s="186"/>
      <c r="E81" s="186" t="s">
        <v>881</v>
      </c>
      <c r="F81" s="28" t="s">
        <v>882</v>
      </c>
      <c r="G81" s="117">
        <v>20000</v>
      </c>
      <c r="H81" s="117">
        <v>15000</v>
      </c>
    </row>
    <row r="82" spans="1:8" ht="15.75">
      <c r="A82" s="191"/>
      <c r="B82" s="186"/>
      <c r="C82" s="37"/>
      <c r="D82" s="183" t="s">
        <v>883</v>
      </c>
      <c r="E82" s="187"/>
      <c r="F82" s="37" t="s">
        <v>884</v>
      </c>
      <c r="G82" s="127">
        <f>+G83+G84+G85</f>
        <v>420000</v>
      </c>
      <c r="H82" s="127">
        <f>+H83+H84+H85</f>
        <v>385000</v>
      </c>
    </row>
    <row r="83" spans="1:8" ht="15.75">
      <c r="A83" s="191" t="s">
        <v>1171</v>
      </c>
      <c r="B83" s="186"/>
      <c r="C83" s="186"/>
      <c r="D83" s="186"/>
      <c r="E83" s="186" t="s">
        <v>885</v>
      </c>
      <c r="F83" s="23" t="s">
        <v>1032</v>
      </c>
      <c r="G83" s="117">
        <v>120000</v>
      </c>
      <c r="H83" s="117">
        <v>145000</v>
      </c>
    </row>
    <row r="84" spans="1:8" ht="15.75">
      <c r="A84" s="191" t="s">
        <v>1172</v>
      </c>
      <c r="B84" s="186"/>
      <c r="C84" s="186"/>
      <c r="D84" s="186"/>
      <c r="E84" s="186" t="s">
        <v>888</v>
      </c>
      <c r="F84" s="28" t="s">
        <v>889</v>
      </c>
      <c r="G84" s="117">
        <v>260000</v>
      </c>
      <c r="H84" s="117">
        <v>190000</v>
      </c>
    </row>
    <row r="85" spans="1:8" ht="15.75">
      <c r="A85" s="191" t="s">
        <v>1173</v>
      </c>
      <c r="B85" s="186"/>
      <c r="C85" s="186"/>
      <c r="D85" s="186"/>
      <c r="E85" s="186" t="s">
        <v>890</v>
      </c>
      <c r="F85" s="28" t="s">
        <v>891</v>
      </c>
      <c r="G85" s="117">
        <v>40000</v>
      </c>
      <c r="H85" s="117">
        <v>50000</v>
      </c>
    </row>
    <row r="86" spans="1:8" ht="15.75">
      <c r="A86" s="191"/>
      <c r="B86" s="186"/>
      <c r="C86" s="37"/>
      <c r="D86" s="183" t="s">
        <v>893</v>
      </c>
      <c r="E86" s="187"/>
      <c r="F86" s="37" t="s">
        <v>894</v>
      </c>
      <c r="G86" s="127">
        <f>SUM(G87:G93)</f>
        <v>302000</v>
      </c>
      <c r="H86" s="127">
        <f>SUM(H87:H93)</f>
        <v>312000</v>
      </c>
    </row>
    <row r="87" spans="1:8" ht="15.75">
      <c r="A87" s="191" t="s">
        <v>1174</v>
      </c>
      <c r="B87" s="186"/>
      <c r="C87" s="186"/>
      <c r="D87" s="186"/>
      <c r="E87" s="186" t="s">
        <v>895</v>
      </c>
      <c r="F87" s="28" t="s">
        <v>896</v>
      </c>
      <c r="G87" s="117">
        <v>75000</v>
      </c>
      <c r="H87" s="117">
        <v>85000</v>
      </c>
    </row>
    <row r="88" spans="1:8" ht="15.75">
      <c r="A88" s="191" t="s">
        <v>1175</v>
      </c>
      <c r="B88" s="186"/>
      <c r="C88" s="186"/>
      <c r="D88" s="186"/>
      <c r="E88" s="186" t="s">
        <v>897</v>
      </c>
      <c r="F88" s="28" t="s">
        <v>898</v>
      </c>
      <c r="G88" s="117">
        <v>30000</v>
      </c>
      <c r="H88" s="117">
        <v>50000</v>
      </c>
    </row>
    <row r="89" spans="1:8" ht="15.75">
      <c r="A89" s="191" t="s">
        <v>1176</v>
      </c>
      <c r="B89" s="186"/>
      <c r="C89" s="186"/>
      <c r="D89" s="186"/>
      <c r="E89" s="186" t="s">
        <v>899</v>
      </c>
      <c r="F89" s="28" t="s">
        <v>1045</v>
      </c>
      <c r="G89" s="117">
        <v>0</v>
      </c>
      <c r="H89" s="117">
        <v>15000</v>
      </c>
    </row>
    <row r="90" spans="1:8" ht="15.75">
      <c r="A90" s="191" t="s">
        <v>1177</v>
      </c>
      <c r="B90" s="186"/>
      <c r="C90" s="186"/>
      <c r="D90" s="186"/>
      <c r="E90" s="186" t="s">
        <v>900</v>
      </c>
      <c r="F90" s="28" t="s">
        <v>901</v>
      </c>
      <c r="G90" s="117">
        <v>30000</v>
      </c>
      <c r="H90" s="117">
        <v>30000</v>
      </c>
    </row>
    <row r="91" spans="1:8" ht="15.75">
      <c r="A91" s="191" t="s">
        <v>975</v>
      </c>
      <c r="B91" s="186"/>
      <c r="C91" s="186"/>
      <c r="D91" s="186"/>
      <c r="E91" s="186" t="s">
        <v>904</v>
      </c>
      <c r="F91" s="28" t="s">
        <v>1001</v>
      </c>
      <c r="G91" s="117">
        <v>90000</v>
      </c>
      <c r="H91" s="117">
        <v>120000</v>
      </c>
    </row>
    <row r="92" spans="1:8" ht="15.75">
      <c r="A92" s="191" t="s">
        <v>1178</v>
      </c>
      <c r="B92" s="186"/>
      <c r="C92" s="186"/>
      <c r="D92" s="186"/>
      <c r="E92" s="186" t="s">
        <v>905</v>
      </c>
      <c r="F92" s="28" t="s">
        <v>906</v>
      </c>
      <c r="G92" s="117">
        <v>37000</v>
      </c>
      <c r="H92" s="117">
        <v>12000</v>
      </c>
    </row>
    <row r="93" spans="1:8" ht="15.75">
      <c r="A93" s="191"/>
      <c r="B93" s="186"/>
      <c r="C93" s="186"/>
      <c r="D93" s="186"/>
      <c r="E93" s="186" t="s">
        <v>907</v>
      </c>
      <c r="F93" s="28" t="s">
        <v>908</v>
      </c>
      <c r="G93" s="117">
        <v>40000</v>
      </c>
      <c r="H93" s="117">
        <v>0</v>
      </c>
    </row>
    <row r="94" spans="1:8" ht="15.75">
      <c r="A94" s="191"/>
      <c r="B94" s="186"/>
      <c r="C94" s="183"/>
      <c r="D94" s="183" t="s">
        <v>911</v>
      </c>
      <c r="E94" s="183"/>
      <c r="F94" s="37" t="s">
        <v>994</v>
      </c>
      <c r="G94" s="127">
        <f>SUM(G95:G97)</f>
        <v>40000</v>
      </c>
      <c r="H94" s="127">
        <f>SUM(H95:H97)</f>
        <v>67000</v>
      </c>
    </row>
    <row r="95" spans="1:8" ht="15.75">
      <c r="A95" s="191" t="s">
        <v>1179</v>
      </c>
      <c r="B95" s="186"/>
      <c r="C95" s="183"/>
      <c r="D95" s="183"/>
      <c r="E95" s="23" t="s">
        <v>912</v>
      </c>
      <c r="F95" s="23" t="s">
        <v>1035</v>
      </c>
      <c r="G95" s="201">
        <v>25000</v>
      </c>
      <c r="H95" s="201">
        <v>27000</v>
      </c>
    </row>
    <row r="96" spans="1:8" ht="15.75">
      <c r="A96" s="191" t="s">
        <v>1180</v>
      </c>
      <c r="B96" s="186"/>
      <c r="C96" s="186"/>
      <c r="D96" s="186"/>
      <c r="E96" s="186" t="s">
        <v>913</v>
      </c>
      <c r="F96" s="28" t="s">
        <v>914</v>
      </c>
      <c r="G96" s="117">
        <v>15000</v>
      </c>
      <c r="H96" s="117">
        <v>30000</v>
      </c>
    </row>
    <row r="97" spans="1:8" ht="15.75">
      <c r="A97" s="191" t="s">
        <v>1181</v>
      </c>
      <c r="B97" s="186"/>
      <c r="C97" s="186"/>
      <c r="D97" s="186"/>
      <c r="E97" s="186" t="s">
        <v>915</v>
      </c>
      <c r="F97" s="28" t="s">
        <v>916</v>
      </c>
      <c r="G97" s="117">
        <v>0</v>
      </c>
      <c r="H97" s="117">
        <v>10000</v>
      </c>
    </row>
    <row r="98" spans="1:8" ht="15.75">
      <c r="A98" s="191"/>
      <c r="B98" s="186"/>
      <c r="C98" s="76" t="s">
        <v>919</v>
      </c>
      <c r="D98" s="159"/>
      <c r="E98" s="159"/>
      <c r="F98" s="27" t="s">
        <v>920</v>
      </c>
      <c r="G98" s="203">
        <f>SUM(G99)</f>
        <v>8000</v>
      </c>
      <c r="H98" s="203">
        <f>SUM(H99)</f>
        <v>10000</v>
      </c>
    </row>
    <row r="99" spans="1:8" ht="15.75">
      <c r="A99" s="191"/>
      <c r="B99" s="186"/>
      <c r="C99" s="186"/>
      <c r="D99" s="159" t="s">
        <v>924</v>
      </c>
      <c r="E99" s="159"/>
      <c r="F99" s="22" t="s">
        <v>925</v>
      </c>
      <c r="G99" s="202">
        <f>SUM(G100)</f>
        <v>8000</v>
      </c>
      <c r="H99" s="202">
        <f>SUM(H100)</f>
        <v>10000</v>
      </c>
    </row>
    <row r="100" spans="1:8" ht="15.75">
      <c r="A100" s="191" t="s">
        <v>1182</v>
      </c>
      <c r="B100" s="186"/>
      <c r="C100" s="186"/>
      <c r="D100" s="169"/>
      <c r="E100" s="169" t="s">
        <v>926</v>
      </c>
      <c r="F100" s="23" t="s">
        <v>927</v>
      </c>
      <c r="G100" s="117">
        <v>8000</v>
      </c>
      <c r="H100" s="117">
        <v>10000</v>
      </c>
    </row>
    <row r="101" spans="1:8" ht="15.75">
      <c r="A101" s="171"/>
      <c r="B101" s="76" t="s">
        <v>992</v>
      </c>
      <c r="C101" s="76"/>
      <c r="D101" s="169"/>
      <c r="E101" s="169"/>
      <c r="F101" s="27" t="s">
        <v>1015</v>
      </c>
      <c r="G101" s="30"/>
      <c r="H101" s="30"/>
    </row>
    <row r="102" spans="1:8" ht="15.75">
      <c r="A102" s="171"/>
      <c r="B102" s="169"/>
      <c r="C102" s="76" t="s">
        <v>954</v>
      </c>
      <c r="D102" s="169"/>
      <c r="E102" s="169"/>
      <c r="F102" s="27" t="s">
        <v>955</v>
      </c>
      <c r="G102" s="41">
        <f>SUM(+G105+G103+G107)</f>
        <v>390000</v>
      </c>
      <c r="H102" s="41">
        <f>SUM(+H105+H103+H107)</f>
        <v>530000</v>
      </c>
    </row>
    <row r="103" spans="1:8" ht="15.75">
      <c r="A103" s="171"/>
      <c r="B103" s="169"/>
      <c r="C103" s="76"/>
      <c r="D103" s="159" t="s">
        <v>962</v>
      </c>
      <c r="E103" s="168"/>
      <c r="F103" s="22" t="s">
        <v>963</v>
      </c>
      <c r="G103" s="53">
        <f>SUM(G104)</f>
        <v>60000</v>
      </c>
      <c r="H103" s="53">
        <f>SUM(H104)</f>
        <v>150000</v>
      </c>
    </row>
    <row r="104" spans="1:8" ht="15.75">
      <c r="A104" s="171" t="s">
        <v>1183</v>
      </c>
      <c r="B104" s="169"/>
      <c r="C104" s="76"/>
      <c r="D104" s="169"/>
      <c r="E104" s="169" t="s">
        <v>970</v>
      </c>
      <c r="F104" s="23" t="s">
        <v>1033</v>
      </c>
      <c r="G104" s="30">
        <v>60000</v>
      </c>
      <c r="H104" s="30">
        <v>150000</v>
      </c>
    </row>
    <row r="105" spans="1:8" ht="15.75">
      <c r="A105" s="171"/>
      <c r="B105" s="169"/>
      <c r="C105" s="76"/>
      <c r="D105" s="159" t="s">
        <v>2</v>
      </c>
      <c r="E105" s="168"/>
      <c r="F105" s="22" t="s">
        <v>4</v>
      </c>
      <c r="G105" s="53">
        <f>SUM(G106)</f>
        <v>300000</v>
      </c>
      <c r="H105" s="53">
        <f>SUM(H106)</f>
        <v>300000</v>
      </c>
    </row>
    <row r="106" spans="1:8" ht="15.75">
      <c r="A106" s="171" t="s">
        <v>1184</v>
      </c>
      <c r="B106" s="169"/>
      <c r="C106" s="76"/>
      <c r="D106" s="169"/>
      <c r="E106" s="169" t="s">
        <v>3</v>
      </c>
      <c r="F106" s="23" t="s">
        <v>5</v>
      </c>
      <c r="G106" s="30">
        <v>300000</v>
      </c>
      <c r="H106" s="30">
        <v>300000</v>
      </c>
    </row>
    <row r="107" spans="1:8" ht="15.75">
      <c r="A107" s="171"/>
      <c r="B107" s="169"/>
      <c r="C107" s="76"/>
      <c r="D107" s="159" t="s">
        <v>1017</v>
      </c>
      <c r="E107" s="168"/>
      <c r="F107" s="22" t="s">
        <v>971</v>
      </c>
      <c r="G107" s="199">
        <f>SUM(G108)</f>
        <v>30000</v>
      </c>
      <c r="H107" s="199">
        <f>SUM(H108)</f>
        <v>80000</v>
      </c>
    </row>
    <row r="108" spans="1:8" ht="16.5" thickBot="1">
      <c r="A108" s="184" t="s">
        <v>1185</v>
      </c>
      <c r="B108" s="175"/>
      <c r="C108" s="174"/>
      <c r="D108" s="175"/>
      <c r="E108" s="175" t="s">
        <v>591</v>
      </c>
      <c r="F108" s="35" t="s">
        <v>592</v>
      </c>
      <c r="G108" s="118">
        <v>30000</v>
      </c>
      <c r="H108" s="118">
        <v>80000</v>
      </c>
    </row>
    <row r="109" spans="1:8" ht="15.75">
      <c r="A109" s="375" t="s">
        <v>248</v>
      </c>
      <c r="B109" s="376"/>
      <c r="C109" s="376"/>
      <c r="D109" s="376"/>
      <c r="E109" s="376"/>
      <c r="F109" s="376"/>
      <c r="G109" s="246">
        <f>SUM(+G112)</f>
        <v>4070000</v>
      </c>
      <c r="H109" s="246">
        <f>SUM(+H112)</f>
        <v>4100000</v>
      </c>
    </row>
    <row r="110" spans="1:8" ht="16.5" thickBot="1">
      <c r="A110" s="313" t="s">
        <v>0</v>
      </c>
      <c r="B110" s="314"/>
      <c r="C110" s="314"/>
      <c r="D110" s="314"/>
      <c r="E110" s="314"/>
      <c r="F110" s="315"/>
      <c r="G110" s="257"/>
      <c r="H110" s="257"/>
    </row>
    <row r="111" spans="1:8" ht="15.75">
      <c r="A111" s="193"/>
      <c r="B111" s="27" t="s">
        <v>991</v>
      </c>
      <c r="C111" s="27"/>
      <c r="D111" s="168"/>
      <c r="E111" s="168"/>
      <c r="F111" s="27" t="s">
        <v>1014</v>
      </c>
      <c r="G111" s="117"/>
      <c r="H111" s="117"/>
    </row>
    <row r="112" spans="1:8" ht="15.75">
      <c r="A112" s="193"/>
      <c r="B112" s="159"/>
      <c r="C112" s="27" t="s">
        <v>942</v>
      </c>
      <c r="D112" s="159"/>
      <c r="E112" s="159"/>
      <c r="F112" s="27" t="s">
        <v>1018</v>
      </c>
      <c r="G112" s="63">
        <f>SUM(G113)</f>
        <v>4070000</v>
      </c>
      <c r="H112" s="63">
        <f>SUM(H113)</f>
        <v>4100000</v>
      </c>
    </row>
    <row r="113" spans="1:8" ht="15.75">
      <c r="A113" s="193"/>
      <c r="B113" s="159"/>
      <c r="C113" s="159"/>
      <c r="D113" s="159" t="s">
        <v>943</v>
      </c>
      <c r="E113" s="159"/>
      <c r="F113" s="22" t="s">
        <v>944</v>
      </c>
      <c r="G113" s="127">
        <f>SUM(G114:G116)</f>
        <v>4070000</v>
      </c>
      <c r="H113" s="127">
        <f>SUM(H114:H116)</f>
        <v>4100000</v>
      </c>
    </row>
    <row r="114" spans="1:8" ht="15.75">
      <c r="A114" s="193" t="s">
        <v>1186</v>
      </c>
      <c r="B114" s="159"/>
      <c r="C114" s="159"/>
      <c r="D114" s="159"/>
      <c r="E114" s="169" t="s">
        <v>945</v>
      </c>
      <c r="F114" s="23" t="s">
        <v>533</v>
      </c>
      <c r="G114" s="117">
        <v>2560000</v>
      </c>
      <c r="H114" s="117">
        <v>1300000</v>
      </c>
    </row>
    <row r="115" spans="1:8" ht="15.75">
      <c r="A115" s="193" t="s">
        <v>1187</v>
      </c>
      <c r="B115" s="159"/>
      <c r="C115" s="159"/>
      <c r="D115" s="159"/>
      <c r="E115" s="169" t="s">
        <v>945</v>
      </c>
      <c r="F115" s="23" t="s">
        <v>534</v>
      </c>
      <c r="G115" s="117">
        <v>1330000</v>
      </c>
      <c r="H115" s="117">
        <v>1000000</v>
      </c>
    </row>
    <row r="116" spans="1:8" ht="16.5" thickBot="1">
      <c r="A116" s="193" t="s">
        <v>1188</v>
      </c>
      <c r="B116" s="210"/>
      <c r="C116" s="210"/>
      <c r="D116" s="210"/>
      <c r="E116" s="175" t="s">
        <v>945</v>
      </c>
      <c r="F116" s="35" t="s">
        <v>673</v>
      </c>
      <c r="G116" s="226">
        <v>180000</v>
      </c>
      <c r="H116" s="226">
        <v>1800000</v>
      </c>
    </row>
    <row r="117" spans="1:8" ht="15.75">
      <c r="A117" s="319" t="s">
        <v>249</v>
      </c>
      <c r="B117" s="320"/>
      <c r="C117" s="320"/>
      <c r="D117" s="320"/>
      <c r="E117" s="320"/>
      <c r="F117" s="321"/>
      <c r="G117" s="247">
        <f>SUM(G123+G120)</f>
        <v>8109500</v>
      </c>
      <c r="H117" s="247">
        <f>SUM(H123+H120)</f>
        <v>8068795</v>
      </c>
    </row>
    <row r="118" spans="1:8" ht="16.5" thickBot="1">
      <c r="A118" s="313" t="s">
        <v>0</v>
      </c>
      <c r="B118" s="314"/>
      <c r="C118" s="314"/>
      <c r="D118" s="314"/>
      <c r="E118" s="314"/>
      <c r="F118" s="315"/>
      <c r="G118" s="254"/>
      <c r="H118" s="254"/>
    </row>
    <row r="119" spans="1:8" ht="15.75">
      <c r="A119" s="167"/>
      <c r="B119" s="27" t="s">
        <v>991</v>
      </c>
      <c r="C119" s="27"/>
      <c r="D119" s="168"/>
      <c r="E119" s="168"/>
      <c r="F119" s="27" t="s">
        <v>1014</v>
      </c>
      <c r="G119" s="56"/>
      <c r="H119" s="56"/>
    </row>
    <row r="120" spans="1:8" ht="15.75">
      <c r="A120" s="167"/>
      <c r="B120" s="27"/>
      <c r="C120" s="27" t="s">
        <v>874</v>
      </c>
      <c r="D120" s="186"/>
      <c r="E120" s="186"/>
      <c r="F120" s="27" t="s">
        <v>214</v>
      </c>
      <c r="G120" s="56">
        <f>SUM(G121)</f>
        <v>90000</v>
      </c>
      <c r="H120" s="56">
        <f>SUM(H121)</f>
        <v>76295</v>
      </c>
    </row>
    <row r="121" spans="1:8" ht="15.75">
      <c r="A121" s="167"/>
      <c r="B121" s="27"/>
      <c r="C121" s="27"/>
      <c r="D121" s="159" t="s">
        <v>893</v>
      </c>
      <c r="E121" s="168"/>
      <c r="F121" s="22" t="s">
        <v>894</v>
      </c>
      <c r="G121" s="100">
        <f>SUM(G122)</f>
        <v>90000</v>
      </c>
      <c r="H121" s="100">
        <f>SUM(H122)</f>
        <v>76295</v>
      </c>
    </row>
    <row r="122" spans="1:8" ht="15.75">
      <c r="A122" s="170" t="s">
        <v>1189</v>
      </c>
      <c r="B122" s="27"/>
      <c r="C122" s="27"/>
      <c r="D122" s="168"/>
      <c r="E122" s="186" t="s">
        <v>900</v>
      </c>
      <c r="F122" s="28" t="s">
        <v>901</v>
      </c>
      <c r="G122" s="101">
        <v>90000</v>
      </c>
      <c r="H122" s="101">
        <v>76295</v>
      </c>
    </row>
    <row r="123" spans="1:8" ht="15.75">
      <c r="A123" s="176"/>
      <c r="B123" s="159"/>
      <c r="C123" s="27" t="s">
        <v>942</v>
      </c>
      <c r="D123" s="159"/>
      <c r="E123" s="159"/>
      <c r="F123" s="27" t="s">
        <v>1018</v>
      </c>
      <c r="G123" s="41">
        <f>SUM(G124)</f>
        <v>8019500</v>
      </c>
      <c r="H123" s="41">
        <f>SUM(H124)</f>
        <v>7992500</v>
      </c>
    </row>
    <row r="124" spans="1:8" ht="15.75">
      <c r="A124" s="176"/>
      <c r="B124" s="159"/>
      <c r="C124" s="159"/>
      <c r="D124" s="159" t="s">
        <v>943</v>
      </c>
      <c r="E124" s="159"/>
      <c r="F124" s="22" t="s">
        <v>944</v>
      </c>
      <c r="G124" s="53">
        <f>SUM(G125:G139)</f>
        <v>8019500</v>
      </c>
      <c r="H124" s="53">
        <f>SUM(H125:H139)</f>
        <v>7992500</v>
      </c>
    </row>
    <row r="125" spans="1:8" ht="15.75">
      <c r="A125" s="171" t="s">
        <v>1190</v>
      </c>
      <c r="B125" s="159"/>
      <c r="C125" s="159"/>
      <c r="D125" s="159"/>
      <c r="E125" s="169" t="s">
        <v>945</v>
      </c>
      <c r="F125" s="23" t="s">
        <v>30</v>
      </c>
      <c r="G125" s="30">
        <v>210000</v>
      </c>
      <c r="H125" s="30">
        <v>165000</v>
      </c>
    </row>
    <row r="126" spans="1:8" ht="15.75">
      <c r="A126" s="171" t="s">
        <v>1191</v>
      </c>
      <c r="B126" s="159"/>
      <c r="C126" s="159"/>
      <c r="D126" s="159"/>
      <c r="E126" s="169" t="s">
        <v>945</v>
      </c>
      <c r="F126" s="23" t="s">
        <v>536</v>
      </c>
      <c r="G126" s="30">
        <v>2123000</v>
      </c>
      <c r="H126" s="30">
        <v>2130000</v>
      </c>
    </row>
    <row r="127" spans="1:8" ht="15.75">
      <c r="A127" s="171" t="s">
        <v>1192</v>
      </c>
      <c r="B127" s="159"/>
      <c r="C127" s="159"/>
      <c r="D127" s="159"/>
      <c r="E127" s="169" t="s">
        <v>945</v>
      </c>
      <c r="F127" s="23" t="s">
        <v>562</v>
      </c>
      <c r="G127" s="30">
        <v>220000</v>
      </c>
      <c r="H127" s="30">
        <v>330000</v>
      </c>
    </row>
    <row r="128" spans="1:8" ht="15.75">
      <c r="A128" s="171" t="s">
        <v>1193</v>
      </c>
      <c r="B128" s="159"/>
      <c r="C128" s="159"/>
      <c r="D128" s="159"/>
      <c r="E128" s="169" t="s">
        <v>945</v>
      </c>
      <c r="F128" s="23" t="s">
        <v>6</v>
      </c>
      <c r="G128" s="30">
        <v>779000</v>
      </c>
      <c r="H128" s="30">
        <v>820000</v>
      </c>
    </row>
    <row r="129" spans="1:8" ht="15.75">
      <c r="A129" s="171" t="s">
        <v>1194</v>
      </c>
      <c r="B129" s="159"/>
      <c r="C129" s="159"/>
      <c r="D129" s="159"/>
      <c r="E129" s="169" t="s">
        <v>945</v>
      </c>
      <c r="F129" s="23" t="s">
        <v>31</v>
      </c>
      <c r="G129" s="30">
        <v>522000</v>
      </c>
      <c r="H129" s="30">
        <v>620000</v>
      </c>
    </row>
    <row r="130" spans="1:8" ht="15.75">
      <c r="A130" s="171" t="s">
        <v>555</v>
      </c>
      <c r="B130" s="159"/>
      <c r="C130" s="159"/>
      <c r="D130" s="159"/>
      <c r="E130" s="169" t="s">
        <v>945</v>
      </c>
      <c r="F130" s="23" t="s">
        <v>7</v>
      </c>
      <c r="G130" s="30">
        <v>250000</v>
      </c>
      <c r="H130" s="30">
        <v>250000</v>
      </c>
    </row>
    <row r="131" spans="1:8" ht="15.75">
      <c r="A131" s="171" t="s">
        <v>1195</v>
      </c>
      <c r="B131" s="159"/>
      <c r="C131" s="159"/>
      <c r="D131" s="159"/>
      <c r="E131" s="169" t="s">
        <v>945</v>
      </c>
      <c r="F131" s="23" t="s">
        <v>539</v>
      </c>
      <c r="G131" s="30">
        <v>117500</v>
      </c>
      <c r="H131" s="30">
        <v>130000</v>
      </c>
    </row>
    <row r="132" spans="1:8" ht="15.75">
      <c r="A132" s="171" t="s">
        <v>1196</v>
      </c>
      <c r="B132" s="169"/>
      <c r="C132" s="76"/>
      <c r="D132" s="169"/>
      <c r="E132" s="169" t="s">
        <v>945</v>
      </c>
      <c r="F132" s="23" t="s">
        <v>8</v>
      </c>
      <c r="G132" s="30">
        <v>485000</v>
      </c>
      <c r="H132" s="30">
        <v>630000</v>
      </c>
    </row>
    <row r="133" spans="1:8" ht="15.75">
      <c r="A133" s="171" t="s">
        <v>1197</v>
      </c>
      <c r="B133" s="169"/>
      <c r="C133" s="76"/>
      <c r="D133" s="169"/>
      <c r="E133" s="169" t="s">
        <v>945</v>
      </c>
      <c r="F133" s="23" t="s">
        <v>32</v>
      </c>
      <c r="G133" s="30">
        <v>534500</v>
      </c>
      <c r="H133" s="30">
        <v>1052500</v>
      </c>
    </row>
    <row r="134" spans="1:8" ht="15.75">
      <c r="A134" s="171" t="s">
        <v>1198</v>
      </c>
      <c r="B134" s="169"/>
      <c r="C134" s="76"/>
      <c r="D134" s="169"/>
      <c r="E134" s="169" t="s">
        <v>945</v>
      </c>
      <c r="F134" s="23" t="s">
        <v>543</v>
      </c>
      <c r="G134" s="30">
        <v>145000</v>
      </c>
      <c r="H134" s="30">
        <v>75000</v>
      </c>
    </row>
    <row r="135" spans="1:8" ht="15.75">
      <c r="A135" s="171" t="s">
        <v>1199</v>
      </c>
      <c r="B135" s="169"/>
      <c r="C135" s="76"/>
      <c r="D135" s="169"/>
      <c r="E135" s="169" t="s">
        <v>945</v>
      </c>
      <c r="F135" s="23" t="s">
        <v>544</v>
      </c>
      <c r="G135" s="30">
        <v>1620000</v>
      </c>
      <c r="H135" s="30">
        <v>1450000</v>
      </c>
    </row>
    <row r="136" spans="1:8" ht="15.75">
      <c r="A136" s="171" t="s">
        <v>1200</v>
      </c>
      <c r="B136" s="169"/>
      <c r="C136" s="76"/>
      <c r="D136" s="169"/>
      <c r="E136" s="169" t="s">
        <v>945</v>
      </c>
      <c r="F136" s="23" t="s">
        <v>9</v>
      </c>
      <c r="G136" s="30">
        <v>141500</v>
      </c>
      <c r="H136" s="30">
        <v>240000</v>
      </c>
    </row>
    <row r="137" spans="1:8" ht="15.75">
      <c r="A137" s="171"/>
      <c r="B137" s="169"/>
      <c r="C137" s="76"/>
      <c r="D137" s="169"/>
      <c r="E137" s="169" t="s">
        <v>945</v>
      </c>
      <c r="F137" s="23" t="s">
        <v>42</v>
      </c>
      <c r="G137" s="30">
        <v>315000</v>
      </c>
      <c r="H137" s="30">
        <v>0</v>
      </c>
    </row>
    <row r="138" spans="1:8" ht="15.75">
      <c r="A138" s="171" t="s">
        <v>1201</v>
      </c>
      <c r="B138" s="169"/>
      <c r="C138" s="76"/>
      <c r="D138" s="169"/>
      <c r="E138" s="169" t="s">
        <v>945</v>
      </c>
      <c r="F138" s="23" t="s">
        <v>740</v>
      </c>
      <c r="G138" s="30">
        <v>200000</v>
      </c>
      <c r="H138" s="30">
        <v>100000</v>
      </c>
    </row>
    <row r="139" spans="1:8" ht="16.5" thickBot="1">
      <c r="A139" s="171"/>
      <c r="B139" s="169"/>
      <c r="C139" s="76"/>
      <c r="D139" s="169"/>
      <c r="E139" s="169" t="s">
        <v>945</v>
      </c>
      <c r="F139" s="23" t="s">
        <v>589</v>
      </c>
      <c r="G139" s="30">
        <v>357000</v>
      </c>
      <c r="H139" s="30">
        <v>0</v>
      </c>
    </row>
    <row r="140" spans="1:8" ht="15.75">
      <c r="A140" s="322" t="s">
        <v>250</v>
      </c>
      <c r="B140" s="323"/>
      <c r="C140" s="323"/>
      <c r="D140" s="323"/>
      <c r="E140" s="323"/>
      <c r="F140" s="324"/>
      <c r="G140" s="272">
        <f>SUM(G143)</f>
        <v>0</v>
      </c>
      <c r="H140" s="272">
        <f>SUM(H143)</f>
        <v>500000</v>
      </c>
    </row>
    <row r="141" spans="1:8" ht="16.5" thickBot="1">
      <c r="A141" s="313" t="s">
        <v>0</v>
      </c>
      <c r="B141" s="314"/>
      <c r="C141" s="314"/>
      <c r="D141" s="314"/>
      <c r="E141" s="314"/>
      <c r="F141" s="315"/>
      <c r="G141" s="254"/>
      <c r="H141" s="254"/>
    </row>
    <row r="142" spans="1:8" ht="15.75">
      <c r="A142" s="167"/>
      <c r="B142" s="76" t="s">
        <v>992</v>
      </c>
      <c r="C142" s="76"/>
      <c r="D142" s="169"/>
      <c r="E142" s="169"/>
      <c r="F142" s="27" t="s">
        <v>1015</v>
      </c>
      <c r="G142" s="56"/>
      <c r="H142" s="56"/>
    </row>
    <row r="143" spans="1:8" ht="31.5">
      <c r="A143" s="167"/>
      <c r="B143" s="169"/>
      <c r="C143" s="76" t="s">
        <v>995</v>
      </c>
      <c r="D143" s="169"/>
      <c r="E143" s="169"/>
      <c r="F143" s="27" t="s">
        <v>1</v>
      </c>
      <c r="G143" s="56">
        <f>SUM(G144)</f>
        <v>0</v>
      </c>
      <c r="H143" s="56">
        <f>SUM(H144)</f>
        <v>500000</v>
      </c>
    </row>
    <row r="144" spans="1:8" ht="15.75">
      <c r="A144" s="167"/>
      <c r="B144" s="169"/>
      <c r="C144" s="169"/>
      <c r="D144" s="159" t="s">
        <v>12</v>
      </c>
      <c r="E144" s="159"/>
      <c r="F144" s="22" t="s">
        <v>13</v>
      </c>
      <c r="G144" s="100">
        <f>SUM(G145:G148)</f>
        <v>0</v>
      </c>
      <c r="H144" s="100">
        <f>SUM(H145:H148)</f>
        <v>500000</v>
      </c>
    </row>
    <row r="145" spans="1:8" ht="15.75">
      <c r="A145" s="170" t="s">
        <v>1202</v>
      </c>
      <c r="B145" s="169"/>
      <c r="C145" s="169"/>
      <c r="D145" s="169"/>
      <c r="E145" s="169" t="s">
        <v>16</v>
      </c>
      <c r="F145" s="23" t="s">
        <v>540</v>
      </c>
      <c r="G145" s="101">
        <v>0</v>
      </c>
      <c r="H145" s="101">
        <v>200000</v>
      </c>
    </row>
    <row r="146" spans="1:8" ht="15.75">
      <c r="A146" s="170" t="s">
        <v>1203</v>
      </c>
      <c r="B146" s="169"/>
      <c r="C146" s="76"/>
      <c r="D146" s="169"/>
      <c r="E146" s="169" t="s">
        <v>16</v>
      </c>
      <c r="F146" s="23" t="s">
        <v>541</v>
      </c>
      <c r="G146" s="30">
        <v>0</v>
      </c>
      <c r="H146" s="30">
        <v>50000</v>
      </c>
    </row>
    <row r="147" spans="1:8" ht="15.75">
      <c r="A147" s="170" t="s">
        <v>1204</v>
      </c>
      <c r="B147" s="169"/>
      <c r="C147" s="76"/>
      <c r="D147" s="169"/>
      <c r="E147" s="169" t="s">
        <v>16</v>
      </c>
      <c r="F147" s="23" t="s">
        <v>542</v>
      </c>
      <c r="G147" s="30">
        <v>0</v>
      </c>
      <c r="H147" s="30">
        <v>50000</v>
      </c>
    </row>
    <row r="148" spans="1:8" ht="32.25" thickBot="1">
      <c r="A148" s="170" t="s">
        <v>1205</v>
      </c>
      <c r="B148" s="169"/>
      <c r="C148" s="76"/>
      <c r="D148" s="169"/>
      <c r="E148" s="169" t="s">
        <v>16</v>
      </c>
      <c r="F148" s="223" t="s">
        <v>551</v>
      </c>
      <c r="G148" s="30">
        <v>0</v>
      </c>
      <c r="H148" s="30">
        <v>200000</v>
      </c>
    </row>
    <row r="149" spans="1:8" ht="21.75" customHeight="1" thickBot="1">
      <c r="A149" s="383" t="s">
        <v>243</v>
      </c>
      <c r="B149" s="384"/>
      <c r="C149" s="384"/>
      <c r="D149" s="384"/>
      <c r="E149" s="384"/>
      <c r="F149" s="384"/>
      <c r="G149" s="95">
        <f>SUM(G2+G22)</f>
        <v>20680300</v>
      </c>
      <c r="H149" s="95">
        <f>SUM(H2+H22)</f>
        <v>22072795</v>
      </c>
    </row>
    <row r="152" ht="15.75">
      <c r="H152" s="232"/>
    </row>
    <row r="153" ht="15.75">
      <c r="H153" s="232"/>
    </row>
  </sheetData>
  <mergeCells count="17">
    <mergeCell ref="A22:F22"/>
    <mergeCell ref="A149:F149"/>
    <mergeCell ref="A2:F2"/>
    <mergeCell ref="A3:F3"/>
    <mergeCell ref="A4:F4"/>
    <mergeCell ref="A5:F5"/>
    <mergeCell ref="A23:F23"/>
    <mergeCell ref="A24:F24"/>
    <mergeCell ref="A25:F25"/>
    <mergeCell ref="A69:F69"/>
    <mergeCell ref="A26:F26"/>
    <mergeCell ref="A140:F140"/>
    <mergeCell ref="A141:F141"/>
    <mergeCell ref="A118:F118"/>
    <mergeCell ref="A109:F109"/>
    <mergeCell ref="A110:F110"/>
    <mergeCell ref="A117:F117"/>
  </mergeCells>
  <printOptions horizontalCentered="1"/>
  <pageMargins left="0.35433070866141736" right="0.35433070866141736" top="0.984251968503937" bottom="0.984251968503937" header="0.5118110236220472" footer="0.5118110236220472"/>
  <pageSetup firstPageNumber="173" useFirstPageNumber="1" fitToHeight="2" horizontalDpi="300" verticalDpi="300" orientation="portrait" paperSize="9" scale="70" r:id="rId1"/>
  <headerFooter alignWithMargins="0">
    <oddHeader>&amp;C&amp;"Times New Roman,Bold"&amp;14RAZDJEL 007 - UPRAVNI ODJEL ZA KULTURU</oddHeader>
    <oddFooter>&amp;C&amp;"Times New Roman,Regular"&amp;16&amp;P</oddFooter>
  </headerFooter>
  <rowBreaks count="2" manualBreakCount="2">
    <brk id="56" max="7" man="1"/>
    <brk id="10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4.57421875" style="0" customWidth="1"/>
    <col min="2" max="2" width="3.8515625" style="0" customWidth="1"/>
    <col min="3" max="3" width="3.7109375" style="0" customWidth="1"/>
    <col min="4" max="4" width="6.421875" style="0" customWidth="1"/>
    <col min="5" max="5" width="6.00390625" style="0" customWidth="1"/>
    <col min="6" max="6" width="59.57421875" style="0" customWidth="1"/>
    <col min="7" max="7" width="15.57421875" style="0" bestFit="1" customWidth="1"/>
    <col min="8" max="8" width="15.421875" style="0" bestFit="1" customWidth="1"/>
  </cols>
  <sheetData>
    <row r="1" spans="1:8" ht="92.25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581</v>
      </c>
      <c r="H1" s="195" t="s">
        <v>706</v>
      </c>
    </row>
    <row r="2" spans="1:8" ht="15.75" customHeight="1">
      <c r="A2" s="325" t="s">
        <v>611</v>
      </c>
      <c r="B2" s="326"/>
      <c r="C2" s="326"/>
      <c r="D2" s="326"/>
      <c r="E2" s="326"/>
      <c r="F2" s="327"/>
      <c r="G2" s="238">
        <f>SUM(G6+G14)</f>
        <v>1603000</v>
      </c>
      <c r="H2" s="238">
        <f>SUM(H6+H14)</f>
        <v>1697000</v>
      </c>
    </row>
    <row r="3" spans="1:8" ht="14.25" customHeight="1">
      <c r="A3" s="331" t="s">
        <v>255</v>
      </c>
      <c r="B3" s="332"/>
      <c r="C3" s="332"/>
      <c r="D3" s="332"/>
      <c r="E3" s="332"/>
      <c r="F3" s="333"/>
      <c r="G3" s="240">
        <f>SUM(G6+G14)</f>
        <v>1603000</v>
      </c>
      <c r="H3" s="240">
        <f>SUM(H6+H14)</f>
        <v>1697000</v>
      </c>
    </row>
    <row r="4" spans="1:8" ht="15.75" customHeight="1" thickBot="1">
      <c r="A4" s="313" t="s">
        <v>1224</v>
      </c>
      <c r="B4" s="314"/>
      <c r="C4" s="314"/>
      <c r="D4" s="314"/>
      <c r="E4" s="314"/>
      <c r="F4" s="315"/>
      <c r="G4" s="253"/>
      <c r="H4" s="253"/>
    </row>
    <row r="5" spans="1:8" ht="13.5" customHeight="1">
      <c r="A5" s="167"/>
      <c r="B5" s="27" t="s">
        <v>991</v>
      </c>
      <c r="C5" s="168"/>
      <c r="D5" s="168"/>
      <c r="E5" s="168"/>
      <c r="F5" s="76" t="s">
        <v>1008</v>
      </c>
      <c r="G5" s="56"/>
      <c r="H5" s="56"/>
    </row>
    <row r="6" spans="1:8" ht="16.5" customHeight="1">
      <c r="A6" s="167"/>
      <c r="B6" s="168"/>
      <c r="C6" s="27" t="s">
        <v>859</v>
      </c>
      <c r="D6" s="168"/>
      <c r="E6" s="168"/>
      <c r="F6" s="27" t="s">
        <v>860</v>
      </c>
      <c r="G6" s="56">
        <f>SUM(G7+G9+G11)</f>
        <v>882000</v>
      </c>
      <c r="H6" s="56">
        <f>SUM(H7+H9+H11)</f>
        <v>953000</v>
      </c>
    </row>
    <row r="7" spans="1:8" ht="14.25" customHeight="1">
      <c r="A7" s="167"/>
      <c r="B7" s="169"/>
      <c r="C7" s="169"/>
      <c r="D7" s="159" t="s">
        <v>861</v>
      </c>
      <c r="E7" s="169"/>
      <c r="F7" s="22" t="s">
        <v>862</v>
      </c>
      <c r="G7" s="100">
        <f>SUM(G8)</f>
        <v>700000</v>
      </c>
      <c r="H7" s="100">
        <f>SUM(H8)</f>
        <v>750000</v>
      </c>
    </row>
    <row r="8" spans="1:8" ht="16.5" customHeight="1">
      <c r="A8" s="170" t="s">
        <v>982</v>
      </c>
      <c r="B8" s="169"/>
      <c r="C8" s="169"/>
      <c r="D8" s="169"/>
      <c r="E8" s="169" t="s">
        <v>863</v>
      </c>
      <c r="F8" s="23" t="s">
        <v>1009</v>
      </c>
      <c r="G8" s="101">
        <v>700000</v>
      </c>
      <c r="H8" s="101">
        <v>750000</v>
      </c>
    </row>
    <row r="9" spans="1:8" ht="16.5" customHeight="1">
      <c r="A9" s="170"/>
      <c r="B9" s="169"/>
      <c r="C9" s="169"/>
      <c r="D9" s="159" t="s">
        <v>864</v>
      </c>
      <c r="E9" s="169"/>
      <c r="F9" s="22" t="s">
        <v>865</v>
      </c>
      <c r="G9" s="100">
        <f>SUM(G10)</f>
        <v>62000</v>
      </c>
      <c r="H9" s="100">
        <f>SUM(H10)</f>
        <v>75000</v>
      </c>
    </row>
    <row r="10" spans="1:8" ht="15" customHeight="1">
      <c r="A10" s="170" t="s">
        <v>1206</v>
      </c>
      <c r="B10" s="169"/>
      <c r="C10" s="169"/>
      <c r="D10" s="159"/>
      <c r="E10" s="169" t="s">
        <v>866</v>
      </c>
      <c r="F10" s="23" t="s">
        <v>867</v>
      </c>
      <c r="G10" s="101">
        <v>62000</v>
      </c>
      <c r="H10" s="101">
        <v>75000</v>
      </c>
    </row>
    <row r="11" spans="1:8" ht="17.25" customHeight="1">
      <c r="A11" s="170"/>
      <c r="B11" s="169"/>
      <c r="C11" s="169"/>
      <c r="D11" s="159" t="s">
        <v>868</v>
      </c>
      <c r="E11" s="169"/>
      <c r="F11" s="22" t="s">
        <v>869</v>
      </c>
      <c r="G11" s="100">
        <f>SUM(+G12+G13)</f>
        <v>120000</v>
      </c>
      <c r="H11" s="100">
        <f>SUM(+H12+H13)</f>
        <v>128000</v>
      </c>
    </row>
    <row r="12" spans="1:8" ht="16.5" customHeight="1">
      <c r="A12" s="170" t="s">
        <v>1207</v>
      </c>
      <c r="B12" s="169"/>
      <c r="C12" s="169"/>
      <c r="D12" s="169"/>
      <c r="E12" s="169" t="s">
        <v>870</v>
      </c>
      <c r="F12" s="23" t="s">
        <v>871</v>
      </c>
      <c r="G12" s="101">
        <v>108000</v>
      </c>
      <c r="H12" s="101">
        <v>115000</v>
      </c>
    </row>
    <row r="13" spans="1:8" ht="13.5" customHeight="1">
      <c r="A13" s="170" t="s">
        <v>1208</v>
      </c>
      <c r="B13" s="169"/>
      <c r="C13" s="169"/>
      <c r="D13" s="169"/>
      <c r="E13" s="169" t="s">
        <v>872</v>
      </c>
      <c r="F13" s="23" t="s">
        <v>873</v>
      </c>
      <c r="G13" s="101">
        <v>12000</v>
      </c>
      <c r="H13" s="101">
        <v>13000</v>
      </c>
    </row>
    <row r="14" spans="1:8" ht="17.25" customHeight="1">
      <c r="A14" s="170"/>
      <c r="B14" s="76"/>
      <c r="C14" s="76" t="s">
        <v>874</v>
      </c>
      <c r="D14" s="76"/>
      <c r="E14" s="76"/>
      <c r="F14" s="27" t="s">
        <v>875</v>
      </c>
      <c r="G14" s="56">
        <f>SUM(G15+G17+G19)</f>
        <v>721000</v>
      </c>
      <c r="H14" s="56">
        <f>SUM(H15+H17+H19)</f>
        <v>744000</v>
      </c>
    </row>
    <row r="15" spans="1:8" ht="21" customHeight="1">
      <c r="A15" s="170"/>
      <c r="B15" s="168"/>
      <c r="C15" s="27"/>
      <c r="D15" s="159" t="s">
        <v>876</v>
      </c>
      <c r="E15" s="168"/>
      <c r="F15" s="22" t="s">
        <v>877</v>
      </c>
      <c r="G15" s="100">
        <f>SUM(+G16)</f>
        <v>10000</v>
      </c>
      <c r="H15" s="100">
        <f>SUM(+H16)</f>
        <v>18000</v>
      </c>
    </row>
    <row r="16" spans="1:8" ht="16.5" customHeight="1">
      <c r="A16" s="170" t="s">
        <v>1209</v>
      </c>
      <c r="B16" s="169"/>
      <c r="C16" s="27"/>
      <c r="D16" s="169"/>
      <c r="E16" s="169" t="s">
        <v>880</v>
      </c>
      <c r="F16" s="23" t="s">
        <v>1031</v>
      </c>
      <c r="G16" s="101">
        <v>10000</v>
      </c>
      <c r="H16" s="101">
        <v>18000</v>
      </c>
    </row>
    <row r="17" spans="1:8" ht="16.5" customHeight="1">
      <c r="A17" s="170"/>
      <c r="B17" s="169"/>
      <c r="C17" s="27"/>
      <c r="D17" s="159" t="s">
        <v>883</v>
      </c>
      <c r="E17" s="169"/>
      <c r="F17" s="22" t="s">
        <v>884</v>
      </c>
      <c r="G17" s="100">
        <f>SUM(G18)</f>
        <v>5000</v>
      </c>
      <c r="H17" s="100">
        <f>SUM(H18)</f>
        <v>20000</v>
      </c>
    </row>
    <row r="18" spans="1:8" ht="18" customHeight="1">
      <c r="A18" s="170" t="s">
        <v>1210</v>
      </c>
      <c r="B18" s="169"/>
      <c r="C18" s="27"/>
      <c r="D18" s="169"/>
      <c r="E18" s="169" t="s">
        <v>885</v>
      </c>
      <c r="F18" s="23" t="s">
        <v>1032</v>
      </c>
      <c r="G18" s="101">
        <v>5000</v>
      </c>
      <c r="H18" s="101">
        <v>20000</v>
      </c>
    </row>
    <row r="19" spans="1:8" ht="18" customHeight="1">
      <c r="A19" s="170"/>
      <c r="B19" s="169"/>
      <c r="C19" s="169"/>
      <c r="D19" s="159" t="s">
        <v>911</v>
      </c>
      <c r="E19" s="169"/>
      <c r="F19" s="22" t="s">
        <v>994</v>
      </c>
      <c r="G19" s="100">
        <f>SUM(G20+G21)</f>
        <v>706000</v>
      </c>
      <c r="H19" s="100">
        <f>SUM(H20+H21)</f>
        <v>706000</v>
      </c>
    </row>
    <row r="20" spans="1:8" ht="15" customHeight="1">
      <c r="A20" s="170" t="s">
        <v>1211</v>
      </c>
      <c r="B20" s="169"/>
      <c r="C20" s="169"/>
      <c r="D20" s="169"/>
      <c r="E20" s="169" t="s">
        <v>915</v>
      </c>
      <c r="F20" s="23" t="s">
        <v>916</v>
      </c>
      <c r="G20" s="101">
        <v>6000</v>
      </c>
      <c r="H20" s="101">
        <v>6000</v>
      </c>
    </row>
    <row r="21" spans="1:8" ht="15" customHeight="1" thickBot="1">
      <c r="A21" s="194" t="s">
        <v>1212</v>
      </c>
      <c r="B21" s="175"/>
      <c r="C21" s="175"/>
      <c r="D21" s="175"/>
      <c r="E21" s="169" t="s">
        <v>917</v>
      </c>
      <c r="F21" s="35" t="s">
        <v>1226</v>
      </c>
      <c r="G21" s="196">
        <v>700000</v>
      </c>
      <c r="H21" s="196">
        <v>700000</v>
      </c>
    </row>
    <row r="22" spans="1:8" ht="16.5" thickBot="1">
      <c r="A22" s="129"/>
      <c r="B22" s="130"/>
      <c r="C22" s="130"/>
      <c r="D22" s="130"/>
      <c r="E22" s="130"/>
      <c r="F22" s="128" t="s">
        <v>242</v>
      </c>
      <c r="G22" s="192">
        <f>SUM(G2)</f>
        <v>1603000</v>
      </c>
      <c r="H22" s="192">
        <f>SUM(H2)</f>
        <v>1697000</v>
      </c>
    </row>
  </sheetData>
  <mergeCells count="3">
    <mergeCell ref="A4:F4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firstPageNumber="177" useFirstPageNumber="1" horizontalDpi="300" verticalDpi="300" orientation="portrait" paperSize="9" scale="75" r:id="rId1"/>
  <headerFooter alignWithMargins="0">
    <oddHeader>&amp;C&amp;"Times New Roman,Bold"&amp;14RAZDJEL 008 - SLUŽBA ZA ZASTUPANJE GRADA</oddHeader>
    <oddFooter>&amp;C&amp;"Times New Roman,Regular"&amp;16&amp;P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workbookViewId="0" topLeftCell="A1">
      <selection activeCell="I28" sqref="I28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3.7109375" style="0" customWidth="1"/>
    <col min="4" max="4" width="4.57421875" style="0" customWidth="1"/>
    <col min="5" max="5" width="6.140625" style="0" customWidth="1"/>
    <col min="6" max="6" width="59.57421875" style="0" customWidth="1"/>
    <col min="7" max="7" width="14.140625" style="0" customWidth="1"/>
    <col min="8" max="8" width="13.421875" style="0" bestFit="1" customWidth="1"/>
  </cols>
  <sheetData>
    <row r="1" spans="1:8" ht="96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581</v>
      </c>
      <c r="H1" s="195" t="s">
        <v>706</v>
      </c>
    </row>
    <row r="2" spans="1:8" ht="15.75">
      <c r="A2" s="325" t="s">
        <v>610</v>
      </c>
      <c r="B2" s="326"/>
      <c r="C2" s="326"/>
      <c r="D2" s="326"/>
      <c r="E2" s="326"/>
      <c r="F2" s="327"/>
      <c r="G2" s="238">
        <f>SUM(G6+G14)</f>
        <v>169500</v>
      </c>
      <c r="H2" s="238">
        <f>SUM(H6+H14)</f>
        <v>491000</v>
      </c>
    </row>
    <row r="3" spans="1:8" ht="15.75">
      <c r="A3" s="331" t="s">
        <v>254</v>
      </c>
      <c r="B3" s="332"/>
      <c r="C3" s="332"/>
      <c r="D3" s="332"/>
      <c r="E3" s="332"/>
      <c r="F3" s="333"/>
      <c r="G3" s="240">
        <f>SUM(G6+G14)</f>
        <v>169500</v>
      </c>
      <c r="H3" s="240">
        <f>SUM(H6+H14)</f>
        <v>491000</v>
      </c>
    </row>
    <row r="4" spans="1:8" ht="16.5" thickBot="1">
      <c r="A4" s="313" t="s">
        <v>1224</v>
      </c>
      <c r="B4" s="314"/>
      <c r="C4" s="314"/>
      <c r="D4" s="314"/>
      <c r="E4" s="314"/>
      <c r="F4" s="315"/>
      <c r="G4" s="253"/>
      <c r="H4" s="253"/>
    </row>
    <row r="5" spans="1:8" ht="15.75">
      <c r="A5" s="167"/>
      <c r="B5" s="27" t="s">
        <v>991</v>
      </c>
      <c r="C5" s="168"/>
      <c r="D5" s="168"/>
      <c r="E5" s="168"/>
      <c r="F5" s="76" t="s">
        <v>1008</v>
      </c>
      <c r="G5" s="56"/>
      <c r="H5" s="56"/>
    </row>
    <row r="6" spans="1:8" ht="15.75">
      <c r="A6" s="167"/>
      <c r="B6" s="168"/>
      <c r="C6" s="27" t="s">
        <v>859</v>
      </c>
      <c r="D6" s="168"/>
      <c r="E6" s="168"/>
      <c r="F6" s="27" t="s">
        <v>860</v>
      </c>
      <c r="G6" s="56">
        <f>SUM(G7+G9+G11)</f>
        <v>162500</v>
      </c>
      <c r="H6" s="56">
        <f>SUM(H7+H9+H11)</f>
        <v>446000</v>
      </c>
    </row>
    <row r="7" spans="1:8" ht="15.75">
      <c r="A7" s="167"/>
      <c r="B7" s="169"/>
      <c r="C7" s="169"/>
      <c r="D7" s="159" t="s">
        <v>861</v>
      </c>
      <c r="E7" s="169"/>
      <c r="F7" s="22" t="s">
        <v>862</v>
      </c>
      <c r="G7" s="100">
        <f>SUM(G8)</f>
        <v>125000</v>
      </c>
      <c r="H7" s="100">
        <f>SUM(H8)</f>
        <v>350000</v>
      </c>
    </row>
    <row r="8" spans="1:8" ht="16.5" customHeight="1">
      <c r="A8" s="170" t="s">
        <v>1213</v>
      </c>
      <c r="B8" s="169"/>
      <c r="C8" s="169"/>
      <c r="D8" s="169"/>
      <c r="E8" s="169" t="s">
        <v>863</v>
      </c>
      <c r="F8" s="23" t="s">
        <v>1009</v>
      </c>
      <c r="G8" s="101">
        <v>125000</v>
      </c>
      <c r="H8" s="101">
        <v>350000</v>
      </c>
    </row>
    <row r="9" spans="1:8" ht="15.75">
      <c r="A9" s="170"/>
      <c r="B9" s="169"/>
      <c r="C9" s="169"/>
      <c r="D9" s="159" t="s">
        <v>864</v>
      </c>
      <c r="E9" s="169"/>
      <c r="F9" s="22" t="s">
        <v>865</v>
      </c>
      <c r="G9" s="100">
        <f>SUM(G10)</f>
        <v>15000</v>
      </c>
      <c r="H9" s="100">
        <f>SUM(H10)</f>
        <v>35000</v>
      </c>
    </row>
    <row r="10" spans="1:8" ht="16.5" customHeight="1">
      <c r="A10" s="170" t="s">
        <v>717</v>
      </c>
      <c r="B10" s="169"/>
      <c r="C10" s="169"/>
      <c r="D10" s="159"/>
      <c r="E10" s="169" t="s">
        <v>866</v>
      </c>
      <c r="F10" s="23" t="s">
        <v>867</v>
      </c>
      <c r="G10" s="101">
        <v>15000</v>
      </c>
      <c r="H10" s="101">
        <v>35000</v>
      </c>
    </row>
    <row r="11" spans="1:8" ht="15.75">
      <c r="A11" s="170"/>
      <c r="B11" s="169"/>
      <c r="C11" s="169"/>
      <c r="D11" s="159" t="s">
        <v>868</v>
      </c>
      <c r="E11" s="169"/>
      <c r="F11" s="22" t="s">
        <v>869</v>
      </c>
      <c r="G11" s="100">
        <f>SUM(+G12+G13)</f>
        <v>22500</v>
      </c>
      <c r="H11" s="100">
        <f>SUM(+H12+H13)</f>
        <v>61000</v>
      </c>
    </row>
    <row r="12" spans="1:8" ht="15.75" customHeight="1">
      <c r="A12" s="170" t="s">
        <v>718</v>
      </c>
      <c r="B12" s="169"/>
      <c r="C12" s="169"/>
      <c r="D12" s="169"/>
      <c r="E12" s="169" t="s">
        <v>870</v>
      </c>
      <c r="F12" s="23" t="s">
        <v>871</v>
      </c>
      <c r="G12" s="101">
        <v>20000</v>
      </c>
      <c r="H12" s="101">
        <v>55000</v>
      </c>
    </row>
    <row r="13" spans="1:8" ht="15" customHeight="1">
      <c r="A13" s="170" t="s">
        <v>719</v>
      </c>
      <c r="B13" s="169"/>
      <c r="C13" s="169"/>
      <c r="D13" s="169"/>
      <c r="E13" s="169" t="s">
        <v>872</v>
      </c>
      <c r="F13" s="23" t="s">
        <v>873</v>
      </c>
      <c r="G13" s="101">
        <v>2500</v>
      </c>
      <c r="H13" s="101">
        <v>6000</v>
      </c>
    </row>
    <row r="14" spans="1:8" ht="15.75">
      <c r="A14" s="170"/>
      <c r="B14" s="76"/>
      <c r="C14" s="76" t="s">
        <v>874</v>
      </c>
      <c r="D14" s="76"/>
      <c r="E14" s="76"/>
      <c r="F14" s="27" t="s">
        <v>875</v>
      </c>
      <c r="G14" s="56">
        <f>SUM(G15+G17+G19)</f>
        <v>7000</v>
      </c>
      <c r="H14" s="56">
        <f>SUM(H15+H17+H19)</f>
        <v>45000</v>
      </c>
    </row>
    <row r="15" spans="1:8" ht="15.75">
      <c r="A15" s="170"/>
      <c r="B15" s="168"/>
      <c r="C15" s="27"/>
      <c r="D15" s="159" t="s">
        <v>876</v>
      </c>
      <c r="E15" s="168"/>
      <c r="F15" s="22" t="s">
        <v>877</v>
      </c>
      <c r="G15" s="100">
        <f>SUM(+G16)</f>
        <v>1000</v>
      </c>
      <c r="H15" s="100">
        <f>SUM(+H16)</f>
        <v>15000</v>
      </c>
    </row>
    <row r="16" spans="1:8" ht="13.5" customHeight="1">
      <c r="A16" s="170" t="s">
        <v>720</v>
      </c>
      <c r="B16" s="169"/>
      <c r="C16" s="27"/>
      <c r="D16" s="169"/>
      <c r="E16" s="169" t="s">
        <v>880</v>
      </c>
      <c r="F16" s="23" t="s">
        <v>1031</v>
      </c>
      <c r="G16" s="101">
        <v>1000</v>
      </c>
      <c r="H16" s="101">
        <v>15000</v>
      </c>
    </row>
    <row r="17" spans="1:8" ht="15.75">
      <c r="A17" s="170"/>
      <c r="B17" s="169"/>
      <c r="C17" s="27"/>
      <c r="D17" s="159" t="s">
        <v>883</v>
      </c>
      <c r="E17" s="169"/>
      <c r="F17" s="22" t="s">
        <v>884</v>
      </c>
      <c r="G17" s="100">
        <f>SUM(G18)</f>
        <v>2000</v>
      </c>
      <c r="H17" s="100">
        <f>SUM(H18)</f>
        <v>15000</v>
      </c>
    </row>
    <row r="18" spans="1:8" ht="15.75" customHeight="1">
      <c r="A18" s="170" t="s">
        <v>721</v>
      </c>
      <c r="B18" s="169"/>
      <c r="C18" s="27"/>
      <c r="D18" s="169"/>
      <c r="E18" s="169" t="s">
        <v>885</v>
      </c>
      <c r="F18" s="23" t="s">
        <v>1032</v>
      </c>
      <c r="G18" s="101">
        <v>2000</v>
      </c>
      <c r="H18" s="101">
        <v>15000</v>
      </c>
    </row>
    <row r="19" spans="1:8" ht="15.75">
      <c r="A19" s="170"/>
      <c r="B19" s="169"/>
      <c r="C19" s="169"/>
      <c r="D19" s="159" t="s">
        <v>911</v>
      </c>
      <c r="E19" s="169"/>
      <c r="F19" s="22" t="s">
        <v>994</v>
      </c>
      <c r="G19" s="100">
        <f>SUM(G20+G21)</f>
        <v>4000</v>
      </c>
      <c r="H19" s="100">
        <f>SUM(H20+H21)</f>
        <v>15000</v>
      </c>
    </row>
    <row r="20" spans="1:8" ht="16.5" customHeight="1">
      <c r="A20" s="170" t="s">
        <v>131</v>
      </c>
      <c r="B20" s="169"/>
      <c r="C20" s="169"/>
      <c r="D20" s="169"/>
      <c r="E20" s="169" t="s">
        <v>915</v>
      </c>
      <c r="F20" s="23" t="s">
        <v>916</v>
      </c>
      <c r="G20" s="101">
        <v>2000</v>
      </c>
      <c r="H20" s="101">
        <v>5000</v>
      </c>
    </row>
    <row r="21" spans="1:8" ht="16.5" thickBot="1">
      <c r="A21" s="194" t="s">
        <v>910</v>
      </c>
      <c r="B21" s="175"/>
      <c r="C21" s="175"/>
      <c r="D21" s="175"/>
      <c r="E21" s="169" t="s">
        <v>917</v>
      </c>
      <c r="F21" s="35" t="s">
        <v>918</v>
      </c>
      <c r="G21" s="196">
        <v>2000</v>
      </c>
      <c r="H21" s="196">
        <v>10000</v>
      </c>
    </row>
    <row r="22" spans="1:8" ht="16.5" thickBot="1">
      <c r="A22" s="129"/>
      <c r="B22" s="130"/>
      <c r="C22" s="130"/>
      <c r="D22" s="130"/>
      <c r="E22" s="130"/>
      <c r="F22" s="128" t="s">
        <v>240</v>
      </c>
      <c r="G22" s="192">
        <f>SUM(G2)</f>
        <v>169500</v>
      </c>
      <c r="H22" s="192">
        <f>SUM(H2)</f>
        <v>491000</v>
      </c>
    </row>
    <row r="26" spans="2:6" ht="20.25">
      <c r="B26" s="299"/>
      <c r="C26" s="301"/>
      <c r="D26" s="299"/>
      <c r="E26" s="299"/>
      <c r="F26" s="300"/>
    </row>
    <row r="28" spans="6:9" ht="20.25">
      <c r="F28" s="305" t="s">
        <v>286</v>
      </c>
      <c r="G28" s="304"/>
      <c r="H28" s="302"/>
      <c r="I28" s="303"/>
    </row>
    <row r="29" spans="6:9" ht="20.25">
      <c r="F29" s="305"/>
      <c r="G29" s="304"/>
      <c r="H29" s="302"/>
      <c r="I29" s="303"/>
    </row>
    <row r="30" spans="6:9" ht="18.75">
      <c r="F30" s="305"/>
      <c r="G30" s="304"/>
      <c r="H30" s="303"/>
      <c r="I30" s="303"/>
    </row>
    <row r="31" spans="6:10" ht="18.75">
      <c r="F31" s="386" t="s">
        <v>191</v>
      </c>
      <c r="G31" s="305"/>
      <c r="H31" s="386"/>
      <c r="I31" s="385"/>
      <c r="J31" s="385"/>
    </row>
    <row r="32" spans="6:7" ht="18.75">
      <c r="F32" s="305" t="s">
        <v>192</v>
      </c>
      <c r="G32" s="305"/>
    </row>
    <row r="33" spans="6:8" ht="18.75">
      <c r="F33" s="305"/>
      <c r="G33" s="385"/>
      <c r="H33" s="385"/>
    </row>
  </sheetData>
  <mergeCells count="5">
    <mergeCell ref="I31:J31"/>
    <mergeCell ref="G33:H33"/>
    <mergeCell ref="A4:F4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firstPageNumber="179" useFirstPageNumber="1" horizontalDpi="300" verticalDpi="300" orientation="portrait" paperSize="9" scale="75" r:id="rId1"/>
  <headerFooter alignWithMargins="0">
    <oddHeader>&amp;C&amp;"Times New Roman,Bold"&amp;14RAZDJEL 009 - SLUŽBA ZA UNUTARNJU  REVIZIJU</oddHeader>
    <oddFooter>&amp;C&amp;"Times New Roman,Regular"&amp;16&amp;P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zoomScale="75" zoomScaleNormal="75" workbookViewId="0" topLeftCell="C13">
      <selection activeCell="E30" sqref="E30"/>
    </sheetView>
  </sheetViews>
  <sheetFormatPr defaultColWidth="9.140625" defaultRowHeight="12.75"/>
  <cols>
    <col min="1" max="1" width="4.7109375" style="10" bestFit="1" customWidth="1"/>
    <col min="2" max="2" width="4.421875" style="10" bestFit="1" customWidth="1"/>
    <col min="3" max="3" width="4.7109375" style="10" customWidth="1"/>
    <col min="4" max="4" width="5.8515625" style="10" bestFit="1" customWidth="1"/>
    <col min="5" max="5" width="86.57421875" style="10" customWidth="1"/>
    <col min="6" max="7" width="17.8515625" style="10" bestFit="1" customWidth="1"/>
    <col min="8" max="8" width="10.57421875" style="10" customWidth="1"/>
    <col min="9" max="16384" width="7.8515625" style="10" customWidth="1"/>
  </cols>
  <sheetData>
    <row r="1" spans="1:7" ht="90" customHeight="1" thickBot="1">
      <c r="A1" s="91" t="s">
        <v>1007</v>
      </c>
      <c r="B1" s="6" t="s">
        <v>788</v>
      </c>
      <c r="C1" s="6" t="s">
        <v>789</v>
      </c>
      <c r="D1" s="7" t="s">
        <v>790</v>
      </c>
      <c r="E1" s="8" t="s">
        <v>791</v>
      </c>
      <c r="F1" s="195" t="s">
        <v>707</v>
      </c>
      <c r="G1" s="195" t="s">
        <v>708</v>
      </c>
    </row>
    <row r="2" spans="1:7" ht="18" customHeight="1">
      <c r="A2" s="84">
        <v>6</v>
      </c>
      <c r="B2" s="7"/>
      <c r="C2" s="7"/>
      <c r="D2" s="7"/>
      <c r="E2" s="122" t="s">
        <v>1046</v>
      </c>
      <c r="F2" s="121"/>
      <c r="G2" s="121"/>
    </row>
    <row r="3" spans="1:8" s="11" customFormat="1" ht="15.75" customHeight="1">
      <c r="A3" s="81"/>
      <c r="B3" s="48" t="s">
        <v>792</v>
      </c>
      <c r="C3" s="107"/>
      <c r="D3" s="107"/>
      <c r="E3" s="123" t="s">
        <v>793</v>
      </c>
      <c r="F3" s="119">
        <f>+F4+F14+F16+F20</f>
        <v>153344905</v>
      </c>
      <c r="G3" s="119">
        <f>+G4+G14+G16+G20</f>
        <v>163152372</v>
      </c>
      <c r="H3" s="298"/>
    </row>
    <row r="4" spans="1:8" s="12" customFormat="1" ht="15.75" customHeight="1">
      <c r="A4" s="85"/>
      <c r="B4" s="97"/>
      <c r="C4" s="97" t="s">
        <v>794</v>
      </c>
      <c r="D4" s="97"/>
      <c r="E4" s="156" t="s">
        <v>795</v>
      </c>
      <c r="F4" s="100">
        <f>SUM(F5:F13)</f>
        <v>130942905</v>
      </c>
      <c r="G4" s="100">
        <f>SUM(G5:G13)</f>
        <v>139452372</v>
      </c>
      <c r="H4" s="298"/>
    </row>
    <row r="5" spans="1:8" s="12" customFormat="1" ht="15.75" customHeight="1">
      <c r="A5" s="85"/>
      <c r="B5" s="79"/>
      <c r="C5" s="79"/>
      <c r="D5" s="79" t="s">
        <v>796</v>
      </c>
      <c r="E5" s="157" t="s">
        <v>797</v>
      </c>
      <c r="F5" s="30">
        <v>104000000</v>
      </c>
      <c r="G5" s="30">
        <v>113500000</v>
      </c>
      <c r="H5" s="298"/>
    </row>
    <row r="6" spans="1:8" s="12" customFormat="1" ht="29.25" customHeight="1">
      <c r="A6" s="85"/>
      <c r="B6" s="79"/>
      <c r="C6" s="79"/>
      <c r="D6" s="79" t="s">
        <v>796</v>
      </c>
      <c r="E6" s="157" t="s">
        <v>227</v>
      </c>
      <c r="F6" s="30">
        <v>5700000</v>
      </c>
      <c r="G6" s="30">
        <v>6200000</v>
      </c>
      <c r="H6" s="298"/>
    </row>
    <row r="7" spans="1:8" s="12" customFormat="1" ht="21.75" customHeight="1">
      <c r="A7" s="85"/>
      <c r="B7" s="79"/>
      <c r="C7" s="79"/>
      <c r="D7" s="79" t="s">
        <v>796</v>
      </c>
      <c r="E7" s="157" t="s">
        <v>228</v>
      </c>
      <c r="F7" s="30">
        <v>2500000</v>
      </c>
      <c r="G7" s="30">
        <v>2700000</v>
      </c>
      <c r="H7" s="298"/>
    </row>
    <row r="8" spans="1:8" s="12" customFormat="1" ht="15.75" customHeight="1">
      <c r="A8" s="85"/>
      <c r="B8" s="79"/>
      <c r="C8" s="79"/>
      <c r="D8" s="79" t="s">
        <v>798</v>
      </c>
      <c r="E8" s="157" t="s">
        <v>799</v>
      </c>
      <c r="F8" s="30">
        <v>11400000</v>
      </c>
      <c r="G8" s="30">
        <v>12300000</v>
      </c>
      <c r="H8" s="298"/>
    </row>
    <row r="9" spans="1:8" s="12" customFormat="1" ht="15.75" customHeight="1">
      <c r="A9" s="85"/>
      <c r="B9" s="79"/>
      <c r="C9" s="79"/>
      <c r="D9" s="79" t="s">
        <v>800</v>
      </c>
      <c r="E9" s="157" t="s">
        <v>801</v>
      </c>
      <c r="F9" s="30">
        <v>2400000</v>
      </c>
      <c r="G9" s="30">
        <v>2600000</v>
      </c>
      <c r="H9" s="298"/>
    </row>
    <row r="10" spans="1:8" s="12" customFormat="1" ht="15.75" customHeight="1">
      <c r="A10" s="85"/>
      <c r="B10" s="79"/>
      <c r="C10" s="79"/>
      <c r="D10" s="79" t="s">
        <v>802</v>
      </c>
      <c r="E10" s="157" t="s">
        <v>803</v>
      </c>
      <c r="F10" s="30">
        <v>600000</v>
      </c>
      <c r="G10" s="30">
        <v>500000</v>
      </c>
      <c r="H10" s="298"/>
    </row>
    <row r="11" spans="1:8" s="12" customFormat="1" ht="15.75" customHeight="1">
      <c r="A11" s="85"/>
      <c r="B11" s="79"/>
      <c r="C11" s="79"/>
      <c r="D11" s="79" t="s">
        <v>804</v>
      </c>
      <c r="E11" s="157" t="s">
        <v>1048</v>
      </c>
      <c r="F11" s="30">
        <v>-7500000</v>
      </c>
      <c r="G11" s="30">
        <v>-8000000</v>
      </c>
      <c r="H11" s="298"/>
    </row>
    <row r="12" spans="1:8" s="12" customFormat="1" ht="31.5">
      <c r="A12" s="85"/>
      <c r="B12" s="79"/>
      <c r="C12" s="79"/>
      <c r="D12" s="79" t="s">
        <v>741</v>
      </c>
      <c r="E12" s="157" t="s">
        <v>573</v>
      </c>
      <c r="F12" s="30">
        <v>4589027</v>
      </c>
      <c r="G12" s="30">
        <v>5630000</v>
      </c>
      <c r="H12" s="298"/>
    </row>
    <row r="13" spans="1:8" s="12" customFormat="1" ht="32.25" customHeight="1">
      <c r="A13" s="85"/>
      <c r="B13" s="79"/>
      <c r="C13" s="79"/>
      <c r="D13" s="79" t="s">
        <v>741</v>
      </c>
      <c r="E13" s="157" t="s">
        <v>697</v>
      </c>
      <c r="F13" s="30">
        <v>7253878</v>
      </c>
      <c r="G13" s="30">
        <v>4022372</v>
      </c>
      <c r="H13" s="298"/>
    </row>
    <row r="14" spans="1:8" s="12" customFormat="1" ht="15.75" customHeight="1">
      <c r="A14" s="85"/>
      <c r="B14" s="97"/>
      <c r="C14" s="97" t="s">
        <v>805</v>
      </c>
      <c r="D14" s="97"/>
      <c r="E14" s="156" t="s">
        <v>806</v>
      </c>
      <c r="F14" s="53">
        <f>SUM(F15:F15)</f>
        <v>22000</v>
      </c>
      <c r="G14" s="53">
        <f>SUM(G15:G15)</f>
        <v>0</v>
      </c>
      <c r="H14" s="298"/>
    </row>
    <row r="15" spans="1:8" s="12" customFormat="1" ht="15.75" customHeight="1">
      <c r="A15" s="85"/>
      <c r="B15" s="79"/>
      <c r="C15" s="79"/>
      <c r="D15" s="79" t="s">
        <v>807</v>
      </c>
      <c r="E15" s="157" t="s">
        <v>808</v>
      </c>
      <c r="F15" s="101">
        <v>22000</v>
      </c>
      <c r="G15" s="101">
        <v>0</v>
      </c>
      <c r="H15" s="298"/>
    </row>
    <row r="16" spans="1:8" s="12" customFormat="1" ht="15.75" customHeight="1">
      <c r="A16" s="85"/>
      <c r="B16" s="97"/>
      <c r="C16" s="97" t="s">
        <v>809</v>
      </c>
      <c r="D16" s="97"/>
      <c r="E16" s="156" t="s">
        <v>1049</v>
      </c>
      <c r="F16" s="100">
        <f>SUM(F17:F17:F19)</f>
        <v>15830000</v>
      </c>
      <c r="G16" s="100">
        <f>SUM(G17:G17:G19)</f>
        <v>16950000</v>
      </c>
      <c r="H16" s="298"/>
    </row>
    <row r="17" spans="1:8" s="12" customFormat="1" ht="15.75" customHeight="1">
      <c r="A17" s="85"/>
      <c r="B17" s="79"/>
      <c r="C17" s="79"/>
      <c r="D17" s="79" t="s">
        <v>810</v>
      </c>
      <c r="E17" s="157" t="s">
        <v>1050</v>
      </c>
      <c r="F17" s="30">
        <v>700000</v>
      </c>
      <c r="G17" s="30">
        <v>800000</v>
      </c>
      <c r="H17" s="298"/>
    </row>
    <row r="18" spans="1:8" s="12" customFormat="1" ht="15.75" customHeight="1">
      <c r="A18" s="85"/>
      <c r="B18" s="79"/>
      <c r="C18" s="79"/>
      <c r="D18" s="79" t="s">
        <v>810</v>
      </c>
      <c r="E18" s="157" t="s">
        <v>1051</v>
      </c>
      <c r="F18" s="30">
        <v>130000</v>
      </c>
      <c r="G18" s="30">
        <v>150000</v>
      </c>
      <c r="H18" s="298"/>
    </row>
    <row r="19" spans="1:8" s="12" customFormat="1" ht="15.75" customHeight="1">
      <c r="A19" s="85"/>
      <c r="B19" s="79"/>
      <c r="C19" s="79"/>
      <c r="D19" s="79" t="s">
        <v>811</v>
      </c>
      <c r="E19" s="157" t="s">
        <v>1052</v>
      </c>
      <c r="F19" s="30">
        <v>15000000</v>
      </c>
      <c r="G19" s="30">
        <v>16000000</v>
      </c>
      <c r="H19" s="298"/>
    </row>
    <row r="20" spans="1:8" s="12" customFormat="1" ht="15.75" customHeight="1">
      <c r="A20" s="85"/>
      <c r="B20" s="97"/>
      <c r="C20" s="97" t="s">
        <v>812</v>
      </c>
      <c r="D20" s="97"/>
      <c r="E20" s="156" t="s">
        <v>1053</v>
      </c>
      <c r="F20" s="100">
        <f>SUM(F21:F23)</f>
        <v>6550000</v>
      </c>
      <c r="G20" s="100">
        <f>SUM(G21:G23)</f>
        <v>6750000</v>
      </c>
      <c r="H20" s="298"/>
    </row>
    <row r="21" spans="1:8" s="12" customFormat="1" ht="15.75" customHeight="1">
      <c r="A21" s="85"/>
      <c r="B21" s="79"/>
      <c r="C21" s="79"/>
      <c r="D21" s="79" t="s">
        <v>813</v>
      </c>
      <c r="E21" s="157" t="s">
        <v>1054</v>
      </c>
      <c r="F21" s="30">
        <v>2200000</v>
      </c>
      <c r="G21" s="30">
        <v>2200000</v>
      </c>
      <c r="H21" s="298"/>
    </row>
    <row r="22" spans="1:8" s="12" customFormat="1" ht="15.75" customHeight="1">
      <c r="A22" s="85"/>
      <c r="B22" s="79"/>
      <c r="C22" s="79"/>
      <c r="D22" s="79" t="s">
        <v>814</v>
      </c>
      <c r="E22" s="157" t="s">
        <v>1055</v>
      </c>
      <c r="F22" s="30">
        <v>4300000</v>
      </c>
      <c r="G22" s="30">
        <v>4500000</v>
      </c>
      <c r="H22" s="298"/>
    </row>
    <row r="23" spans="1:8" s="12" customFormat="1" ht="15.75" customHeight="1">
      <c r="A23" s="85"/>
      <c r="B23" s="79"/>
      <c r="C23" s="79"/>
      <c r="D23" s="79" t="s">
        <v>814</v>
      </c>
      <c r="E23" s="157" t="s">
        <v>750</v>
      </c>
      <c r="F23" s="30">
        <v>50000</v>
      </c>
      <c r="G23" s="30">
        <v>50000</v>
      </c>
      <c r="H23" s="298"/>
    </row>
    <row r="24" spans="1:8" s="13" customFormat="1" ht="31.5">
      <c r="A24" s="81"/>
      <c r="B24" s="48" t="s">
        <v>815</v>
      </c>
      <c r="C24" s="48"/>
      <c r="D24" s="48"/>
      <c r="E24" s="123" t="s">
        <v>760</v>
      </c>
      <c r="F24" s="41">
        <f>SUM(F25+F34)</f>
        <v>9708408</v>
      </c>
      <c r="G24" s="41">
        <f>SUM(G25+G34)</f>
        <v>9927506</v>
      </c>
      <c r="H24" s="298"/>
    </row>
    <row r="25" spans="1:8" s="12" customFormat="1" ht="15.75" customHeight="1">
      <c r="A25" s="85"/>
      <c r="B25" s="97"/>
      <c r="C25" s="97" t="s">
        <v>816</v>
      </c>
      <c r="D25" s="97"/>
      <c r="E25" s="156" t="s">
        <v>1056</v>
      </c>
      <c r="F25" s="53">
        <f>SUM(F26:F33)</f>
        <v>9708408</v>
      </c>
      <c r="G25" s="53">
        <f>SUM(G26:G33)</f>
        <v>7127506</v>
      </c>
      <c r="H25" s="298"/>
    </row>
    <row r="26" spans="1:8" s="12" customFormat="1" ht="15.75" customHeight="1">
      <c r="A26" s="85"/>
      <c r="B26" s="79"/>
      <c r="C26" s="79"/>
      <c r="D26" s="79" t="s">
        <v>817</v>
      </c>
      <c r="E26" s="157" t="s">
        <v>348</v>
      </c>
      <c r="F26" s="30">
        <v>458100</v>
      </c>
      <c r="G26" s="30">
        <v>455400</v>
      </c>
      <c r="H26" s="298"/>
    </row>
    <row r="27" spans="1:8" s="12" customFormat="1" ht="15.75" customHeight="1">
      <c r="A27" s="85"/>
      <c r="B27" s="79"/>
      <c r="C27" s="79"/>
      <c r="D27" s="79" t="s">
        <v>817</v>
      </c>
      <c r="E27" s="157" t="s">
        <v>613</v>
      </c>
      <c r="F27" s="30">
        <v>510308</v>
      </c>
      <c r="G27" s="30">
        <v>480600</v>
      </c>
      <c r="H27" s="298"/>
    </row>
    <row r="28" spans="1:8" s="12" customFormat="1" ht="15.75" customHeight="1">
      <c r="A28" s="85"/>
      <c r="B28" s="79"/>
      <c r="C28" s="79"/>
      <c r="D28" s="79" t="s">
        <v>817</v>
      </c>
      <c r="E28" s="157" t="s">
        <v>583</v>
      </c>
      <c r="F28" s="30">
        <v>240000</v>
      </c>
      <c r="G28" s="30">
        <v>260000</v>
      </c>
      <c r="H28" s="298"/>
    </row>
    <row r="29" spans="1:8" s="12" customFormat="1" ht="15.75" customHeight="1">
      <c r="A29" s="85"/>
      <c r="B29" s="79"/>
      <c r="C29" s="79"/>
      <c r="D29" s="79" t="s">
        <v>817</v>
      </c>
      <c r="E29" s="157" t="s">
        <v>588</v>
      </c>
      <c r="F29" s="30">
        <v>600000</v>
      </c>
      <c r="G29" s="30">
        <v>0</v>
      </c>
      <c r="H29" s="298"/>
    </row>
    <row r="30" spans="1:8" s="12" customFormat="1" ht="15.75" customHeight="1">
      <c r="A30" s="85"/>
      <c r="B30" s="79"/>
      <c r="C30" s="79"/>
      <c r="D30" s="79" t="s">
        <v>817</v>
      </c>
      <c r="E30" s="157" t="s">
        <v>1225</v>
      </c>
      <c r="F30" s="30">
        <v>1600000</v>
      </c>
      <c r="G30" s="30">
        <v>4631506</v>
      </c>
      <c r="H30" s="298"/>
    </row>
    <row r="31" spans="1:8" s="12" customFormat="1" ht="31.5">
      <c r="A31" s="85"/>
      <c r="B31" s="79"/>
      <c r="C31" s="79"/>
      <c r="D31" s="79" t="s">
        <v>817</v>
      </c>
      <c r="E31" s="157" t="s">
        <v>733</v>
      </c>
      <c r="F31" s="30">
        <v>0</v>
      </c>
      <c r="G31" s="30">
        <v>1000000</v>
      </c>
      <c r="H31" s="298"/>
    </row>
    <row r="32" spans="1:8" s="12" customFormat="1" ht="15.75" customHeight="1">
      <c r="A32" s="85"/>
      <c r="B32" s="79"/>
      <c r="C32" s="79"/>
      <c r="D32" s="79" t="s">
        <v>738</v>
      </c>
      <c r="E32" s="157" t="s">
        <v>704</v>
      </c>
      <c r="F32" s="30">
        <v>300000</v>
      </c>
      <c r="G32" s="30">
        <v>300000</v>
      </c>
      <c r="H32" s="298"/>
    </row>
    <row r="33" spans="1:8" s="12" customFormat="1" ht="18" customHeight="1">
      <c r="A33" s="85"/>
      <c r="B33" s="79"/>
      <c r="C33" s="79"/>
      <c r="D33" s="79" t="s">
        <v>738</v>
      </c>
      <c r="E33" s="157" t="s">
        <v>219</v>
      </c>
      <c r="F33" s="30">
        <v>6000000</v>
      </c>
      <c r="G33" s="30">
        <v>0</v>
      </c>
      <c r="H33" s="298"/>
    </row>
    <row r="34" spans="1:8" s="12" customFormat="1" ht="18" customHeight="1">
      <c r="A34" s="85"/>
      <c r="B34" s="79"/>
      <c r="C34" s="97" t="s">
        <v>709</v>
      </c>
      <c r="D34" s="97"/>
      <c r="E34" s="156" t="s">
        <v>710</v>
      </c>
      <c r="F34" s="199">
        <f>SUM(F35)</f>
        <v>0</v>
      </c>
      <c r="G34" s="199">
        <f>SUM(G35)</f>
        <v>2800000</v>
      </c>
      <c r="H34" s="298"/>
    </row>
    <row r="35" spans="1:8" s="12" customFormat="1" ht="18" customHeight="1">
      <c r="A35" s="85"/>
      <c r="B35" s="79"/>
      <c r="C35" s="79"/>
      <c r="D35" s="79" t="s">
        <v>711</v>
      </c>
      <c r="E35" s="157" t="s">
        <v>722</v>
      </c>
      <c r="F35" s="30">
        <v>0</v>
      </c>
      <c r="G35" s="30">
        <v>2800000</v>
      </c>
      <c r="H35" s="298"/>
    </row>
    <row r="36" spans="1:8" s="12" customFormat="1" ht="15.75" customHeight="1">
      <c r="A36" s="85"/>
      <c r="B36" s="48" t="s">
        <v>818</v>
      </c>
      <c r="C36" s="48"/>
      <c r="D36" s="48"/>
      <c r="E36" s="123" t="s">
        <v>819</v>
      </c>
      <c r="F36" s="56">
        <f>+F39+F37</f>
        <v>33100000</v>
      </c>
      <c r="G36" s="56">
        <f>+G39+G37</f>
        <v>33600000</v>
      </c>
      <c r="H36" s="298"/>
    </row>
    <row r="37" spans="1:8" s="12" customFormat="1" ht="15.75" customHeight="1">
      <c r="A37" s="85"/>
      <c r="B37" s="97"/>
      <c r="C37" s="97" t="s">
        <v>820</v>
      </c>
      <c r="D37" s="97"/>
      <c r="E37" s="156" t="s">
        <v>821</v>
      </c>
      <c r="F37" s="100">
        <f>SUM(F38)</f>
        <v>1200000</v>
      </c>
      <c r="G37" s="100">
        <f>SUM(G38)</f>
        <v>500000</v>
      </c>
      <c r="H37" s="298"/>
    </row>
    <row r="38" spans="1:8" s="12" customFormat="1" ht="15.75" customHeight="1">
      <c r="A38" s="85"/>
      <c r="B38" s="79"/>
      <c r="C38" s="79"/>
      <c r="D38" s="79" t="s">
        <v>822</v>
      </c>
      <c r="E38" s="157" t="s">
        <v>1057</v>
      </c>
      <c r="F38" s="30">
        <v>1200000</v>
      </c>
      <c r="G38" s="30">
        <v>500000</v>
      </c>
      <c r="H38" s="298"/>
    </row>
    <row r="39" spans="1:8" s="12" customFormat="1" ht="15.75" customHeight="1">
      <c r="A39" s="85"/>
      <c r="B39" s="97"/>
      <c r="C39" s="97" t="s">
        <v>823</v>
      </c>
      <c r="D39" s="97"/>
      <c r="E39" s="156" t="s">
        <v>824</v>
      </c>
      <c r="F39" s="100">
        <f>SUM(F40:F45)</f>
        <v>31900000</v>
      </c>
      <c r="G39" s="100">
        <f>SUM(G40:G45)</f>
        <v>33100000</v>
      </c>
      <c r="H39" s="298"/>
    </row>
    <row r="40" spans="1:8" s="12" customFormat="1" ht="15.75" customHeight="1">
      <c r="A40" s="85"/>
      <c r="B40" s="79"/>
      <c r="C40" s="79"/>
      <c r="D40" s="79" t="s">
        <v>825</v>
      </c>
      <c r="E40" s="157" t="s">
        <v>826</v>
      </c>
      <c r="F40" s="30">
        <v>1800000</v>
      </c>
      <c r="G40" s="30">
        <v>1500000</v>
      </c>
      <c r="H40" s="298"/>
    </row>
    <row r="41" spans="1:8" s="12" customFormat="1" ht="15.75" customHeight="1">
      <c r="A41" s="85"/>
      <c r="B41" s="79"/>
      <c r="C41" s="79"/>
      <c r="D41" s="79" t="s">
        <v>827</v>
      </c>
      <c r="E41" s="157" t="s">
        <v>1058</v>
      </c>
      <c r="F41" s="30">
        <v>3500000</v>
      </c>
      <c r="G41" s="30">
        <v>4000000</v>
      </c>
      <c r="H41" s="298"/>
    </row>
    <row r="42" spans="1:8" s="12" customFormat="1" ht="15.75" customHeight="1">
      <c r="A42" s="85"/>
      <c r="B42" s="79"/>
      <c r="C42" s="79"/>
      <c r="D42" s="79" t="s">
        <v>827</v>
      </c>
      <c r="E42" s="157" t="s">
        <v>1059</v>
      </c>
      <c r="F42" s="30">
        <v>1000000</v>
      </c>
      <c r="G42" s="30">
        <v>1000000</v>
      </c>
      <c r="H42" s="298"/>
    </row>
    <row r="43" spans="1:8" s="12" customFormat="1" ht="15.75" customHeight="1">
      <c r="A43" s="85"/>
      <c r="B43" s="79"/>
      <c r="C43" s="79"/>
      <c r="D43" s="79" t="s">
        <v>827</v>
      </c>
      <c r="E43" s="157" t="s">
        <v>215</v>
      </c>
      <c r="F43" s="198">
        <v>24000000</v>
      </c>
      <c r="G43" s="198">
        <v>25000000</v>
      </c>
      <c r="H43" s="298"/>
    </row>
    <row r="44" spans="1:8" s="12" customFormat="1" ht="15.75" customHeight="1">
      <c r="A44" s="85"/>
      <c r="B44" s="79"/>
      <c r="C44" s="79"/>
      <c r="D44" s="79" t="s">
        <v>828</v>
      </c>
      <c r="E44" s="157" t="s">
        <v>1060</v>
      </c>
      <c r="F44" s="112">
        <v>100000</v>
      </c>
      <c r="G44" s="112">
        <v>100000</v>
      </c>
      <c r="H44" s="298"/>
    </row>
    <row r="45" spans="1:8" s="12" customFormat="1" ht="15.75" customHeight="1">
      <c r="A45" s="85"/>
      <c r="B45" s="79"/>
      <c r="C45" s="79"/>
      <c r="D45" s="79" t="s">
        <v>828</v>
      </c>
      <c r="E45" s="157" t="s">
        <v>220</v>
      </c>
      <c r="F45" s="30">
        <v>1500000</v>
      </c>
      <c r="G45" s="30">
        <v>1500000</v>
      </c>
      <c r="H45" s="298"/>
    </row>
    <row r="46" spans="1:8" s="12" customFormat="1" ht="30.75" customHeight="1">
      <c r="A46" s="85"/>
      <c r="B46" s="48" t="s">
        <v>829</v>
      </c>
      <c r="C46" s="48"/>
      <c r="D46" s="108"/>
      <c r="E46" s="158" t="s">
        <v>830</v>
      </c>
      <c r="F46" s="41">
        <f>+F50+F47</f>
        <v>99442532.87</v>
      </c>
      <c r="G46" s="41">
        <f>+G50+G47</f>
        <v>79918747</v>
      </c>
      <c r="H46" s="298"/>
    </row>
    <row r="47" spans="1:8" s="12" customFormat="1" ht="15.75" customHeight="1">
      <c r="A47" s="85"/>
      <c r="B47" s="97"/>
      <c r="C47" s="97" t="s">
        <v>831</v>
      </c>
      <c r="D47" s="97"/>
      <c r="E47" s="156" t="s">
        <v>832</v>
      </c>
      <c r="F47" s="100">
        <f>SUM(F48+F49)</f>
        <v>4155000</v>
      </c>
      <c r="G47" s="100">
        <f>SUM(G48+G49)</f>
        <v>4455000</v>
      </c>
      <c r="H47" s="298"/>
    </row>
    <row r="48" spans="1:8" s="12" customFormat="1" ht="15.75" customHeight="1">
      <c r="A48" s="85"/>
      <c r="B48" s="79"/>
      <c r="C48" s="79"/>
      <c r="D48" s="79" t="s">
        <v>833</v>
      </c>
      <c r="E48" s="157" t="s">
        <v>1061</v>
      </c>
      <c r="F48" s="30">
        <v>3000000</v>
      </c>
      <c r="G48" s="30">
        <v>3300000</v>
      </c>
      <c r="H48" s="298"/>
    </row>
    <row r="49" spans="1:8" s="12" customFormat="1" ht="15.75" customHeight="1">
      <c r="A49" s="85"/>
      <c r="B49" s="79"/>
      <c r="C49" s="79"/>
      <c r="D49" s="79" t="s">
        <v>834</v>
      </c>
      <c r="E49" s="157" t="s">
        <v>584</v>
      </c>
      <c r="F49" s="30">
        <v>1155000</v>
      </c>
      <c r="G49" s="30">
        <v>1155000</v>
      </c>
      <c r="H49" s="298"/>
    </row>
    <row r="50" spans="1:8" s="12" customFormat="1" ht="15.75" customHeight="1">
      <c r="A50" s="85"/>
      <c r="B50" s="97"/>
      <c r="C50" s="97" t="s">
        <v>835</v>
      </c>
      <c r="D50" s="97"/>
      <c r="E50" s="156" t="s">
        <v>836</v>
      </c>
      <c r="F50" s="100">
        <f>SUM(F51:F65)</f>
        <v>95287532.87</v>
      </c>
      <c r="G50" s="100">
        <f>SUM(G51:G65)</f>
        <v>75463747</v>
      </c>
      <c r="H50" s="298"/>
    </row>
    <row r="51" spans="1:8" s="12" customFormat="1" ht="15.75" customHeight="1">
      <c r="A51" s="85"/>
      <c r="B51" s="79"/>
      <c r="C51" s="79"/>
      <c r="D51" s="79" t="s">
        <v>837</v>
      </c>
      <c r="E51" s="157" t="s">
        <v>1214</v>
      </c>
      <c r="F51" s="30">
        <v>35000000</v>
      </c>
      <c r="G51" s="30">
        <v>17000000</v>
      </c>
      <c r="H51" s="298"/>
    </row>
    <row r="52" spans="1:8" s="12" customFormat="1" ht="15.75" customHeight="1">
      <c r="A52" s="85"/>
      <c r="B52" s="79"/>
      <c r="C52" s="79"/>
      <c r="D52" s="79" t="s">
        <v>837</v>
      </c>
      <c r="E52" s="157" t="s">
        <v>587</v>
      </c>
      <c r="F52" s="30">
        <v>32000000</v>
      </c>
      <c r="G52" s="30">
        <v>32000000</v>
      </c>
      <c r="H52" s="298"/>
    </row>
    <row r="53" spans="1:8" s="12" customFormat="1" ht="15.75" customHeight="1">
      <c r="A53" s="85"/>
      <c r="B53" s="79"/>
      <c r="C53" s="79"/>
      <c r="D53" s="79" t="s">
        <v>838</v>
      </c>
      <c r="E53" s="157" t="s">
        <v>1215</v>
      </c>
      <c r="F53" s="30">
        <v>3500000</v>
      </c>
      <c r="G53" s="30">
        <v>3500000</v>
      </c>
      <c r="H53" s="298"/>
    </row>
    <row r="54" spans="1:8" s="12" customFormat="1" ht="15.75" customHeight="1">
      <c r="A54" s="85"/>
      <c r="B54" s="79"/>
      <c r="C54" s="79"/>
      <c r="D54" s="79" t="s">
        <v>838</v>
      </c>
      <c r="E54" s="157" t="s">
        <v>222</v>
      </c>
      <c r="F54" s="30">
        <v>4000000</v>
      </c>
      <c r="G54" s="30">
        <v>4000000</v>
      </c>
      <c r="H54" s="298"/>
    </row>
    <row r="55" spans="1:8" s="12" customFormat="1" ht="15.75" customHeight="1">
      <c r="A55" s="85"/>
      <c r="B55" s="79"/>
      <c r="C55" s="79"/>
      <c r="D55" s="79" t="s">
        <v>838</v>
      </c>
      <c r="E55" s="157" t="s">
        <v>672</v>
      </c>
      <c r="F55" s="30">
        <v>5500000</v>
      </c>
      <c r="G55" s="30">
        <v>2000000</v>
      </c>
      <c r="H55" s="298"/>
    </row>
    <row r="56" spans="1:8" s="12" customFormat="1" ht="15.75" customHeight="1">
      <c r="A56" s="85"/>
      <c r="B56" s="79"/>
      <c r="C56" s="79"/>
      <c r="D56" s="79" t="s">
        <v>838</v>
      </c>
      <c r="E56" s="157" t="s">
        <v>564</v>
      </c>
      <c r="F56" s="30">
        <v>300000</v>
      </c>
      <c r="G56" s="30">
        <v>1000000</v>
      </c>
      <c r="H56" s="298"/>
    </row>
    <row r="57" spans="1:8" s="12" customFormat="1" ht="15.75" customHeight="1">
      <c r="A57" s="85"/>
      <c r="B57" s="79"/>
      <c r="C57" s="79"/>
      <c r="D57" s="79" t="s">
        <v>838</v>
      </c>
      <c r="E57" s="157" t="s">
        <v>1216</v>
      </c>
      <c r="F57" s="30">
        <v>2315532.87</v>
      </c>
      <c r="G57" s="30">
        <v>2663747</v>
      </c>
      <c r="H57" s="298"/>
    </row>
    <row r="58" spans="1:8" s="12" customFormat="1" ht="15.75" customHeight="1">
      <c r="A58" s="85"/>
      <c r="B58" s="79"/>
      <c r="C58" s="79"/>
      <c r="D58" s="79" t="s">
        <v>838</v>
      </c>
      <c r="E58" s="157" t="s">
        <v>677</v>
      </c>
      <c r="F58" s="30">
        <v>400000</v>
      </c>
      <c r="G58" s="30">
        <v>400000</v>
      </c>
      <c r="H58" s="298"/>
    </row>
    <row r="59" spans="1:8" s="12" customFormat="1" ht="15.75" customHeight="1">
      <c r="A59" s="85"/>
      <c r="B59" s="79"/>
      <c r="C59" s="79"/>
      <c r="D59" s="79" t="s">
        <v>838</v>
      </c>
      <c r="E59" s="157" t="s">
        <v>674</v>
      </c>
      <c r="F59" s="30">
        <v>400000</v>
      </c>
      <c r="G59" s="30">
        <v>400000</v>
      </c>
      <c r="H59" s="298"/>
    </row>
    <row r="60" spans="1:8" s="12" customFormat="1" ht="15.75" customHeight="1">
      <c r="A60" s="85"/>
      <c r="B60" s="79"/>
      <c r="C60" s="79"/>
      <c r="D60" s="79" t="s">
        <v>838</v>
      </c>
      <c r="E60" s="157" t="s">
        <v>731</v>
      </c>
      <c r="F60" s="30">
        <v>0</v>
      </c>
      <c r="G60" s="30">
        <v>1000000</v>
      </c>
      <c r="H60" s="298"/>
    </row>
    <row r="61" spans="1:8" s="12" customFormat="1" ht="15.75" customHeight="1">
      <c r="A61" s="85"/>
      <c r="B61" s="79"/>
      <c r="C61" s="79"/>
      <c r="D61" s="79" t="s">
        <v>838</v>
      </c>
      <c r="E61" s="157" t="s">
        <v>565</v>
      </c>
      <c r="F61" s="30">
        <v>200000</v>
      </c>
      <c r="G61" s="30">
        <v>0</v>
      </c>
      <c r="H61" s="298"/>
    </row>
    <row r="62" spans="1:8" s="12" customFormat="1" ht="15.75" customHeight="1">
      <c r="A62" s="85"/>
      <c r="B62" s="79"/>
      <c r="C62" s="79"/>
      <c r="D62" s="79" t="s">
        <v>838</v>
      </c>
      <c r="E62" s="157" t="s">
        <v>563</v>
      </c>
      <c r="F62" s="30">
        <v>700000</v>
      </c>
      <c r="G62" s="30">
        <v>0</v>
      </c>
      <c r="H62" s="298"/>
    </row>
    <row r="63" spans="1:8" s="12" customFormat="1" ht="15.75" customHeight="1">
      <c r="A63" s="85"/>
      <c r="B63" s="79"/>
      <c r="C63" s="79"/>
      <c r="D63" s="79" t="s">
        <v>838</v>
      </c>
      <c r="E63" s="157" t="s">
        <v>216</v>
      </c>
      <c r="F63" s="30">
        <v>6942000</v>
      </c>
      <c r="G63" s="30">
        <v>7000000</v>
      </c>
      <c r="H63" s="298"/>
    </row>
    <row r="64" spans="1:8" s="12" customFormat="1" ht="15.75" customHeight="1" thickBot="1">
      <c r="A64" s="211"/>
      <c r="B64" s="213"/>
      <c r="C64" s="213"/>
      <c r="D64" s="213" t="s">
        <v>838</v>
      </c>
      <c r="E64" s="225" t="s">
        <v>620</v>
      </c>
      <c r="F64" s="118">
        <v>30000</v>
      </c>
      <c r="G64" s="118">
        <v>0</v>
      </c>
      <c r="H64" s="298"/>
    </row>
    <row r="65" spans="1:8" s="12" customFormat="1" ht="31.5">
      <c r="A65" s="227"/>
      <c r="B65" s="228"/>
      <c r="C65" s="228"/>
      <c r="D65" s="228" t="s">
        <v>838</v>
      </c>
      <c r="E65" s="229" t="s">
        <v>701</v>
      </c>
      <c r="F65" s="139">
        <v>4000000</v>
      </c>
      <c r="G65" s="139">
        <v>4500000</v>
      </c>
      <c r="H65" s="298"/>
    </row>
    <row r="66" spans="1:8" s="12" customFormat="1" ht="15.75" customHeight="1">
      <c r="A66" s="85"/>
      <c r="B66" s="48" t="s">
        <v>839</v>
      </c>
      <c r="C66" s="48"/>
      <c r="D66" s="108"/>
      <c r="E66" s="158" t="s">
        <v>840</v>
      </c>
      <c r="F66" s="41">
        <f>F67+F69</f>
        <v>812000</v>
      </c>
      <c r="G66" s="41">
        <f>G67+G69</f>
        <v>500000</v>
      </c>
      <c r="H66" s="298"/>
    </row>
    <row r="67" spans="1:8" s="14" customFormat="1" ht="15.75" customHeight="1">
      <c r="A67" s="109"/>
      <c r="B67" s="97"/>
      <c r="C67" s="97" t="s">
        <v>841</v>
      </c>
      <c r="D67" s="97"/>
      <c r="E67" s="156" t="s">
        <v>842</v>
      </c>
      <c r="F67" s="100">
        <f>SUM(F68)</f>
        <v>300000</v>
      </c>
      <c r="G67" s="100">
        <f>SUM(G68)</f>
        <v>500000</v>
      </c>
      <c r="H67" s="298"/>
    </row>
    <row r="68" spans="1:8" s="12" customFormat="1" ht="15.75" customHeight="1">
      <c r="A68" s="85"/>
      <c r="B68" s="79"/>
      <c r="C68" s="79"/>
      <c r="D68" s="79" t="s">
        <v>1217</v>
      </c>
      <c r="E68" s="157" t="s">
        <v>1218</v>
      </c>
      <c r="F68" s="30">
        <v>300000</v>
      </c>
      <c r="G68" s="30">
        <v>500000</v>
      </c>
      <c r="H68" s="298"/>
    </row>
    <row r="69" spans="1:8" s="12" customFormat="1" ht="15.75" customHeight="1">
      <c r="A69" s="85"/>
      <c r="B69" s="97"/>
      <c r="C69" s="97" t="s">
        <v>678</v>
      </c>
      <c r="D69" s="97"/>
      <c r="E69" s="156" t="s">
        <v>680</v>
      </c>
      <c r="F69" s="100">
        <f>SUM(F70)</f>
        <v>512000</v>
      </c>
      <c r="G69" s="100">
        <f>SUM(G70)</f>
        <v>0</v>
      </c>
      <c r="H69" s="298"/>
    </row>
    <row r="70" spans="1:8" s="12" customFormat="1" ht="15.75" customHeight="1" thickBot="1">
      <c r="A70" s="85"/>
      <c r="B70" s="79"/>
      <c r="C70" s="79"/>
      <c r="D70" s="79" t="s">
        <v>679</v>
      </c>
      <c r="E70" s="157" t="s">
        <v>681</v>
      </c>
      <c r="F70" s="30">
        <v>512000</v>
      </c>
      <c r="G70" s="30">
        <v>0</v>
      </c>
      <c r="H70" s="298"/>
    </row>
    <row r="71" spans="1:8" s="15" customFormat="1" ht="17.25" thickBot="1">
      <c r="A71" s="110"/>
      <c r="B71" s="46" t="s">
        <v>843</v>
      </c>
      <c r="C71" s="46"/>
      <c r="D71" s="46"/>
      <c r="E71" s="131" t="s">
        <v>844</v>
      </c>
      <c r="F71" s="95">
        <f>+F66+F46+F36+F24+F3</f>
        <v>296407845.87</v>
      </c>
      <c r="G71" s="95">
        <f>+G66+G46+G36+G24+G3</f>
        <v>287098625</v>
      </c>
      <c r="H71" s="298"/>
    </row>
    <row r="72" spans="1:8" s="15" customFormat="1" ht="15.75" customHeight="1">
      <c r="A72" s="81">
        <v>7</v>
      </c>
      <c r="B72" s="48"/>
      <c r="C72" s="48"/>
      <c r="D72" s="48"/>
      <c r="E72" s="158" t="s">
        <v>1047</v>
      </c>
      <c r="F72" s="41"/>
      <c r="G72" s="41"/>
      <c r="H72" s="298"/>
    </row>
    <row r="73" spans="1:8" s="12" customFormat="1" ht="15.75" customHeight="1">
      <c r="A73" s="85"/>
      <c r="B73" s="48" t="s">
        <v>845</v>
      </c>
      <c r="C73" s="48"/>
      <c r="D73" s="48"/>
      <c r="E73" s="123" t="s">
        <v>846</v>
      </c>
      <c r="F73" s="41">
        <f>SUM(F74)</f>
        <v>27000000</v>
      </c>
      <c r="G73" s="41">
        <f>SUM(G74)</f>
        <v>28000000</v>
      </c>
      <c r="H73" s="298"/>
    </row>
    <row r="74" spans="1:8" s="14" customFormat="1" ht="15.75" customHeight="1">
      <c r="A74" s="109"/>
      <c r="B74" s="97"/>
      <c r="C74" s="97" t="s">
        <v>847</v>
      </c>
      <c r="D74" s="97"/>
      <c r="E74" s="156" t="s">
        <v>848</v>
      </c>
      <c r="F74" s="53">
        <f>F75</f>
        <v>27000000</v>
      </c>
      <c r="G74" s="53">
        <f>G75</f>
        <v>28000000</v>
      </c>
      <c r="H74" s="298"/>
    </row>
    <row r="75" spans="1:8" s="12" customFormat="1" ht="15.75" customHeight="1">
      <c r="A75" s="85"/>
      <c r="B75" s="79"/>
      <c r="C75" s="79"/>
      <c r="D75" s="79" t="s">
        <v>849</v>
      </c>
      <c r="E75" s="157" t="s">
        <v>585</v>
      </c>
      <c r="F75" s="30">
        <v>27000000</v>
      </c>
      <c r="G75" s="30">
        <v>28000000</v>
      </c>
      <c r="H75" s="298"/>
    </row>
    <row r="76" spans="1:8" s="12" customFormat="1" ht="15.75" customHeight="1">
      <c r="A76" s="85"/>
      <c r="B76" s="48" t="s">
        <v>850</v>
      </c>
      <c r="C76" s="48"/>
      <c r="D76" s="48"/>
      <c r="E76" s="123" t="s">
        <v>1219</v>
      </c>
      <c r="F76" s="41">
        <f>+F77</f>
        <v>13000000</v>
      </c>
      <c r="G76" s="41">
        <f>+G77</f>
        <v>8000000</v>
      </c>
      <c r="H76" s="298"/>
    </row>
    <row r="77" spans="1:8" s="14" customFormat="1" ht="15.75" customHeight="1">
      <c r="A77" s="109"/>
      <c r="B77" s="97"/>
      <c r="C77" s="97" t="s">
        <v>851</v>
      </c>
      <c r="D77" s="97"/>
      <c r="E77" s="156" t="s">
        <v>852</v>
      </c>
      <c r="F77" s="53">
        <f>F79+F78</f>
        <v>13000000</v>
      </c>
      <c r="G77" s="53">
        <f>G79+G78</f>
        <v>8000000</v>
      </c>
      <c r="H77" s="298"/>
    </row>
    <row r="78" spans="1:8" s="12" customFormat="1" ht="15.75" customHeight="1">
      <c r="A78" s="85"/>
      <c r="B78" s="79"/>
      <c r="C78" s="79"/>
      <c r="D78" s="79" t="s">
        <v>853</v>
      </c>
      <c r="E78" s="157" t="s">
        <v>586</v>
      </c>
      <c r="F78" s="30">
        <v>7000000</v>
      </c>
      <c r="G78" s="30">
        <v>5000000</v>
      </c>
      <c r="H78" s="298"/>
    </row>
    <row r="79" spans="1:8" s="12" customFormat="1" ht="15.75" customHeight="1" thickBot="1">
      <c r="A79" s="85"/>
      <c r="B79" s="79"/>
      <c r="C79" s="79"/>
      <c r="D79" s="79" t="s">
        <v>854</v>
      </c>
      <c r="E79" s="157" t="s">
        <v>1016</v>
      </c>
      <c r="F79" s="30">
        <v>6000000</v>
      </c>
      <c r="G79" s="30">
        <v>3000000</v>
      </c>
      <c r="H79" s="298"/>
    </row>
    <row r="80" spans="1:8" s="16" customFormat="1" ht="17.25" thickBot="1">
      <c r="A80" s="111"/>
      <c r="B80" s="46" t="s">
        <v>855</v>
      </c>
      <c r="C80" s="46"/>
      <c r="D80" s="46"/>
      <c r="E80" s="131" t="s">
        <v>856</v>
      </c>
      <c r="F80" s="95">
        <f>+F73+F76</f>
        <v>40000000</v>
      </c>
      <c r="G80" s="95">
        <f>+G73+G76</f>
        <v>36000000</v>
      </c>
      <c r="H80" s="298"/>
    </row>
    <row r="81" spans="1:8" s="17" customFormat="1" ht="27.75" customHeight="1" thickBot="1">
      <c r="A81" s="306" t="s">
        <v>857</v>
      </c>
      <c r="B81" s="307"/>
      <c r="C81" s="307"/>
      <c r="D81" s="307"/>
      <c r="E81" s="308"/>
      <c r="F81" s="95">
        <f>+F71+F80</f>
        <v>336407845.87</v>
      </c>
      <c r="G81" s="95">
        <f>+G71+G80</f>
        <v>323098625</v>
      </c>
      <c r="H81" s="298"/>
    </row>
    <row r="84" ht="15.75">
      <c r="F84" s="5"/>
    </row>
    <row r="86" spans="6:7" ht="15.75">
      <c r="F86" s="5"/>
      <c r="G86" s="5"/>
    </row>
    <row r="87" spans="6:7" ht="15.75">
      <c r="F87" s="5"/>
      <c r="G87" s="5"/>
    </row>
    <row r="88" spans="6:7" ht="15.75">
      <c r="F88" s="5"/>
      <c r="G88" s="5"/>
    </row>
    <row r="89" spans="6:7" ht="15.75">
      <c r="F89" s="5"/>
      <c r="G89" s="5"/>
    </row>
    <row r="90" spans="6:7" ht="15.75">
      <c r="F90" s="5"/>
      <c r="G90" s="5"/>
    </row>
  </sheetData>
  <mergeCells count="1">
    <mergeCell ref="A81:E81"/>
  </mergeCells>
  <printOptions horizontalCentered="1"/>
  <pageMargins left="0.1968503937007874" right="0.1968503937007874" top="1.29" bottom="0.59" header="0.6299212598425197" footer="0.5905511811023623"/>
  <pageSetup firstPageNumber="2" useFirstPageNumber="1" fitToHeight="2" horizontalDpi="300" verticalDpi="300" orientation="portrait" paperSize="9" scale="57" r:id="rId1"/>
  <headerFooter alignWithMargins="0">
    <oddHeader>&amp;C&amp;"Times New Roman,Bold"&amp;14LOKACIJSKA KLASIFIKACIJA: G359
A RAČUN PRIHODA I RASHODA
PRIHODI</oddHeader>
    <oddFooter>&amp;C&amp;"Times New Roman,Regular"&amp;16&amp;P</oddFooter>
  </headerFooter>
  <rowBreaks count="1" manualBreakCount="1">
    <brk id="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zoomScale="75" zoomScaleNormal="75" zoomScaleSheetLayoutView="75" workbookViewId="0" topLeftCell="A70">
      <selection activeCell="F77" sqref="F77"/>
    </sheetView>
  </sheetViews>
  <sheetFormatPr defaultColWidth="9.140625" defaultRowHeight="12.75"/>
  <cols>
    <col min="1" max="1" width="4.421875" style="10" bestFit="1" customWidth="1"/>
    <col min="2" max="2" width="3.57421875" style="10" bestFit="1" customWidth="1"/>
    <col min="3" max="3" width="4.7109375" style="10" bestFit="1" customWidth="1"/>
    <col min="4" max="4" width="5.8515625" style="10" bestFit="1" customWidth="1"/>
    <col min="5" max="5" width="78.28125" style="10" customWidth="1"/>
    <col min="6" max="6" width="19.00390625" style="10" bestFit="1" customWidth="1"/>
    <col min="7" max="7" width="15.7109375" style="10" bestFit="1" customWidth="1"/>
    <col min="8" max="16384" width="7.8515625" style="10" customWidth="1"/>
  </cols>
  <sheetData>
    <row r="1" spans="1:7" s="19" customFormat="1" ht="89.25" customHeight="1" thickBot="1">
      <c r="A1" s="92" t="s">
        <v>1007</v>
      </c>
      <c r="B1" s="45" t="s">
        <v>788</v>
      </c>
      <c r="C1" s="45" t="s">
        <v>789</v>
      </c>
      <c r="D1" s="45" t="s">
        <v>790</v>
      </c>
      <c r="E1" s="93" t="s">
        <v>858</v>
      </c>
      <c r="F1" s="195" t="s">
        <v>581</v>
      </c>
      <c r="G1" s="195" t="s">
        <v>706</v>
      </c>
    </row>
    <row r="2" spans="1:7" s="19" customFormat="1" ht="19.5" customHeight="1">
      <c r="A2" s="84">
        <v>3</v>
      </c>
      <c r="B2" s="18"/>
      <c r="C2" s="18"/>
      <c r="D2" s="18"/>
      <c r="E2" s="27" t="s">
        <v>1014</v>
      </c>
      <c r="F2" s="90"/>
      <c r="G2" s="90"/>
    </row>
    <row r="3" spans="1:7" s="19" customFormat="1" ht="15.75" customHeight="1">
      <c r="A3" s="81"/>
      <c r="B3" s="49" t="s">
        <v>859</v>
      </c>
      <c r="C3" s="26"/>
      <c r="D3" s="26"/>
      <c r="E3" s="27" t="s">
        <v>860</v>
      </c>
      <c r="F3" s="41">
        <f>+F4+F7+F9</f>
        <v>63691338</v>
      </c>
      <c r="G3" s="41">
        <f>+G4+G7+G9</f>
        <v>69681671</v>
      </c>
    </row>
    <row r="4" spans="1:7" s="25" customFormat="1" ht="15.75" customHeight="1">
      <c r="A4" s="109"/>
      <c r="B4" s="97"/>
      <c r="C4" s="97" t="s">
        <v>861</v>
      </c>
      <c r="D4" s="97"/>
      <c r="E4" s="22" t="s">
        <v>862</v>
      </c>
      <c r="F4" s="53">
        <f>SUM(F5:F6)</f>
        <v>48610355.78</v>
      </c>
      <c r="G4" s="53">
        <f>SUM(G5:G6)</f>
        <v>54610752</v>
      </c>
    </row>
    <row r="5" spans="1:7" ht="15.75" customHeight="1">
      <c r="A5" s="85"/>
      <c r="B5" s="79"/>
      <c r="C5" s="79"/>
      <c r="D5" s="79" t="s">
        <v>863</v>
      </c>
      <c r="E5" s="23" t="s">
        <v>1009</v>
      </c>
      <c r="F5" s="30">
        <f>+'R2'!G9+'R7'!G30+'R5'!G86+'R5'!G131+'R5'!G100+'R6'!G9+'R1'!G9+'R4'!G9+'R7'!G9+'R7'!G73+'R5'!G9+'R5'!G160+'R1'!G642+'R8'!G8+'R9'!G8+'R1'!G381+'R3'!G8+'R1'!G422</f>
        <v>48260355.78</v>
      </c>
      <c r="G5" s="30">
        <f>+'R2'!H9+'R7'!H30+'R5'!H86+'R5'!H131+'R5'!H100+'R6'!H9+'R1'!H9+'R4'!H9+'R7'!H9+'R7'!H73+'R5'!H9+'R5'!H160+'R1'!H642+'R8'!H8+'R9'!H8+'R1'!H381+'R3'!H8+'R1'!H422</f>
        <v>54182752</v>
      </c>
    </row>
    <row r="6" spans="1:7" ht="15.75" customHeight="1">
      <c r="A6" s="85"/>
      <c r="B6" s="79"/>
      <c r="C6" s="79"/>
      <c r="D6" s="79" t="s">
        <v>529</v>
      </c>
      <c r="E6" s="23" t="s">
        <v>530</v>
      </c>
      <c r="F6" s="30">
        <f>SUM('R1'!G643)</f>
        <v>350000</v>
      </c>
      <c r="G6" s="30">
        <f>SUM('R1'!H643)</f>
        <v>428000</v>
      </c>
    </row>
    <row r="7" spans="1:7" s="24" customFormat="1" ht="15.75" customHeight="1">
      <c r="A7" s="85"/>
      <c r="B7" s="79"/>
      <c r="C7" s="97" t="s">
        <v>864</v>
      </c>
      <c r="D7" s="79"/>
      <c r="E7" s="22" t="s">
        <v>865</v>
      </c>
      <c r="F7" s="53">
        <f>SUM(F8)</f>
        <v>6110305</v>
      </c>
      <c r="G7" s="53">
        <f>SUM(G8)</f>
        <v>5017721</v>
      </c>
    </row>
    <row r="8" spans="1:7" s="25" customFormat="1" ht="15.75" customHeight="1">
      <c r="A8" s="109"/>
      <c r="B8" s="79"/>
      <c r="C8" s="97"/>
      <c r="D8" s="79" t="s">
        <v>866</v>
      </c>
      <c r="E8" s="23" t="s">
        <v>867</v>
      </c>
      <c r="F8" s="30">
        <f>'R2'!G11+'R7'!G32+'R5'!G88+'R5'!G102+'R6'!G11+'R1'!G11+'R4'!G11+'R7'!G11+'R5'!G11+'R5'!G162+'R1'!G645+'R5'!G133+'R8'!G10+'R9'!G10+'R3'!G10</f>
        <v>6110305</v>
      </c>
      <c r="G8" s="30">
        <f>'R2'!H11+'R7'!H32+'R5'!H88+'R5'!H102+'R6'!H11+'R1'!H11+'R4'!H11+'R7'!H11+'R5'!H11+'R5'!H162+'R1'!H645+'R5'!H133+'R8'!H10+'R9'!H10+'R3'!H10</f>
        <v>5017721</v>
      </c>
    </row>
    <row r="9" spans="1:7" s="11" customFormat="1" ht="15.75" customHeight="1">
      <c r="A9" s="81"/>
      <c r="B9" s="79"/>
      <c r="C9" s="97" t="s">
        <v>868</v>
      </c>
      <c r="D9" s="79"/>
      <c r="E9" s="22" t="s">
        <v>869</v>
      </c>
      <c r="F9" s="53">
        <f>+F11+F12+F10</f>
        <v>8970677.22</v>
      </c>
      <c r="G9" s="53">
        <f>+G11+G12+G10</f>
        <v>10053198</v>
      </c>
    </row>
    <row r="10" spans="1:7" s="11" customFormat="1" ht="15.75" customHeight="1">
      <c r="A10" s="81"/>
      <c r="B10" s="79"/>
      <c r="C10" s="97"/>
      <c r="D10" s="79" t="s">
        <v>57</v>
      </c>
      <c r="E10" s="23" t="s">
        <v>59</v>
      </c>
      <c r="F10" s="30">
        <f>+'R1'!G647</f>
        <v>589300</v>
      </c>
      <c r="G10" s="30">
        <f>+'R1'!H647</f>
        <v>625874</v>
      </c>
    </row>
    <row r="11" spans="1:7" ht="15.75" customHeight="1">
      <c r="A11" s="85"/>
      <c r="B11" s="79"/>
      <c r="C11" s="79"/>
      <c r="D11" s="79" t="s">
        <v>870</v>
      </c>
      <c r="E11" s="23" t="s">
        <v>871</v>
      </c>
      <c r="F11" s="30">
        <f>+'R2'!G13+'R7'!G34+'R5'!G90+'R5'!G104+'R5'!G135+'R6'!G13+'R1'!G13+'R4'!G13+'R7'!G13+'R7'!G75+'R5'!G13+'R5'!G164+'R1'!G648+'R8'!G12+'R9'!G12+'R1'!G383+'R3'!G12+'R1'!G424</f>
        <v>7536403.57</v>
      </c>
      <c r="G11" s="30">
        <f>+'R2'!H13+'R7'!H34+'R5'!H90+'R5'!H104+'R5'!H135+'R6'!H13+'R1'!H13+'R4'!H13+'R7'!H13+'R7'!H75+'R5'!H13+'R5'!H164+'R1'!H648+'R8'!H12+'R9'!H12+'R1'!H383+'R3'!H12+'R1'!H424</f>
        <v>8496761</v>
      </c>
    </row>
    <row r="12" spans="1:7" ht="15.75" customHeight="1">
      <c r="A12" s="85"/>
      <c r="B12" s="79"/>
      <c r="C12" s="79"/>
      <c r="D12" s="79" t="s">
        <v>872</v>
      </c>
      <c r="E12" s="23" t="s">
        <v>873</v>
      </c>
      <c r="F12" s="30">
        <f>+'R2'!G14+'R7'!G35+'R5'!G91+'R5'!G136+'R5'!G105+'R6'!G14+'R1'!G14+'R4'!G14+'R7'!G14+'R7'!G76+'R5'!G14+'R5'!G165+'R1'!G649+'R8'!G13+'R9'!G13+'R1'!G384+'R3'!G13+'R1'!G425</f>
        <v>844973.65</v>
      </c>
      <c r="G12" s="30">
        <f>+'R2'!H14+'R7'!H35+'R5'!H91+'R5'!H136+'R5'!H105+'R6'!H14+'R1'!H14+'R4'!H14+'R7'!H14+'R7'!H76+'R5'!H14+'R5'!H165+'R1'!H649+'R8'!H13+'R9'!H13+'R1'!H384+'R3'!H13+'R1'!H425</f>
        <v>930563</v>
      </c>
    </row>
    <row r="13" spans="1:7" s="25" customFormat="1" ht="15.75" customHeight="1">
      <c r="A13" s="109"/>
      <c r="B13" s="49" t="s">
        <v>874</v>
      </c>
      <c r="C13" s="26"/>
      <c r="D13" s="26"/>
      <c r="E13" s="27" t="s">
        <v>875</v>
      </c>
      <c r="F13" s="41">
        <f>+F14+F18+F24+F34</f>
        <v>85728947</v>
      </c>
      <c r="G13" s="41">
        <f>+G14+G18+G24+G34</f>
        <v>86523777</v>
      </c>
    </row>
    <row r="14" spans="1:7" s="11" customFormat="1" ht="15.75" customHeight="1">
      <c r="A14" s="81"/>
      <c r="B14" s="49"/>
      <c r="C14" s="97" t="s">
        <v>876</v>
      </c>
      <c r="D14" s="26"/>
      <c r="E14" s="22" t="s">
        <v>877</v>
      </c>
      <c r="F14" s="53">
        <f>+F15+F16+F17</f>
        <v>1682190</v>
      </c>
      <c r="G14" s="53">
        <f>+G15+G16+G17</f>
        <v>2741605</v>
      </c>
    </row>
    <row r="15" spans="1:7" ht="15.75" customHeight="1">
      <c r="A15" s="85"/>
      <c r="B15" s="49"/>
      <c r="C15" s="79"/>
      <c r="D15" s="79" t="s">
        <v>878</v>
      </c>
      <c r="E15" s="23" t="s">
        <v>879</v>
      </c>
      <c r="F15" s="30">
        <f>+'R7'!G79+'R1'!G17+'R1'!G652+'R1'!G387+'R1'!G428+'R1'!G450+'R1'!G472+'R1'!G491+'R1'!G514+'R1'!G535+'R1'!G556+'R1'!G582+'R7'!G38+'R5'!G168</f>
        <v>291500</v>
      </c>
      <c r="G15" s="30">
        <f>+'R7'!H79+'R1'!H17+'R1'!H652+'R1'!H387+'R1'!H428+'R1'!H450+'R1'!H472+'R1'!H491+'R1'!H514+'R1'!H535+'R1'!H556+'R1'!H582+'R7'!H38+'R5'!H168</f>
        <v>385100</v>
      </c>
    </row>
    <row r="16" spans="1:7" ht="15.75" customHeight="1">
      <c r="A16" s="85"/>
      <c r="B16" s="49"/>
      <c r="C16" s="79"/>
      <c r="D16" s="79" t="s">
        <v>880</v>
      </c>
      <c r="E16" s="23" t="s">
        <v>1031</v>
      </c>
      <c r="F16" s="30">
        <f>+'R2'!G17+'R7'!G39+'R5'!G94+'R5'!G108+'R6'!G17+'R1'!G18+'R4'!G17+'R7'!G17+'R7'!G80+'R5'!G17+'R1'!G653+'R8'!G16+'R9'!G16+'R3'!G16</f>
        <v>1017690</v>
      </c>
      <c r="G16" s="30">
        <f>+'R2'!H17+'R7'!H39+'R5'!H94+'R5'!H108+'R6'!H17+'R1'!H18+'R4'!H17+'R7'!H17+'R7'!H80+'R5'!H17+'R1'!H653+'R8'!H16+'R9'!H16+'R3'!H16</f>
        <v>1641505</v>
      </c>
    </row>
    <row r="17" spans="1:7" s="25" customFormat="1" ht="15.75" customHeight="1">
      <c r="A17" s="109"/>
      <c r="B17" s="49"/>
      <c r="C17" s="26"/>
      <c r="D17" s="79" t="s">
        <v>881</v>
      </c>
      <c r="E17" s="23" t="s">
        <v>882</v>
      </c>
      <c r="F17" s="30">
        <f>+'R7'!G40+'R7'!G81+'R5'!G139+'R1'!G19+'R1'!G654+'R5'!G169</f>
        <v>373000</v>
      </c>
      <c r="G17" s="30">
        <f>+'R7'!H40+'R7'!H81+'R5'!H139+'R1'!H19+'R1'!H654+'R5'!H169</f>
        <v>715000</v>
      </c>
    </row>
    <row r="18" spans="1:7" s="11" customFormat="1" ht="15.75" customHeight="1">
      <c r="A18" s="81"/>
      <c r="B18" s="49"/>
      <c r="C18" s="97" t="s">
        <v>883</v>
      </c>
      <c r="D18" s="26"/>
      <c r="E18" s="22" t="s">
        <v>884</v>
      </c>
      <c r="F18" s="53">
        <f>+F19+F20+F21+F22+F23</f>
        <v>10949450</v>
      </c>
      <c r="G18" s="53">
        <f>+G19+G20+G21+G22+G23</f>
        <v>11441300</v>
      </c>
    </row>
    <row r="19" spans="1:7" ht="15.75" customHeight="1">
      <c r="A19" s="85"/>
      <c r="B19" s="79"/>
      <c r="C19" s="79"/>
      <c r="D19" s="79" t="s">
        <v>885</v>
      </c>
      <c r="E19" s="23" t="s">
        <v>1032</v>
      </c>
      <c r="F19" s="30">
        <f>+'R7'!G42+'R5'!G29+'R5'!G30+'R2'!G19+'R6'!G19+'R1'!G21+'R4'!G19+'R7'!G19+'R7'!G83+'R5'!G19+'R5'!G141+'R1'!G103+'R1'!G656+'R1'!G131+'R8'!G18+'R9'!G18+'R1'!G389+'R5'!G171+'R3'!G18+'R1'!G153+'R1'!G199+'R1'!G214+'R1'!G430+'R1'!G452+'R1'!G474+'R1'!G493+'R1'!G516+'R1'!G537+'R1'!G558+'R1'!G584+'R1'!G605+'R1'!G363</f>
        <v>3898150</v>
      </c>
      <c r="G19" s="30">
        <f>+'R7'!H42+'R5'!H29+'R5'!H30+'R2'!H19+'R6'!H19+'R1'!H21+'R4'!H19+'R7'!H19+'R7'!H83+'R5'!H19+'R5'!H141+'R1'!H103+'R1'!H656+'R1'!H131+'R8'!H18+'R9'!H18+'R1'!H389+'R5'!H171+'R3'!H18+'R1'!H153+'R1'!H199+'R1'!H214+'R1'!H430+'R1'!H452+'R1'!H474+'R1'!H493+'R1'!H516+'R1'!H537+'R1'!H558+'R1'!H584+'R1'!H605+'R1'!H363</f>
        <v>4637900</v>
      </c>
    </row>
    <row r="20" spans="1:7" s="29" customFormat="1" ht="15.75" customHeight="1">
      <c r="A20" s="113"/>
      <c r="B20" s="96"/>
      <c r="C20" s="96"/>
      <c r="D20" s="96" t="s">
        <v>886</v>
      </c>
      <c r="E20" s="28" t="s">
        <v>887</v>
      </c>
      <c r="F20" s="117">
        <f>'R7'!G43+'R5'!G142+'R5'!G172+'R1'!G657</f>
        <v>651200</v>
      </c>
      <c r="G20" s="117">
        <f>'R7'!H43+'R5'!H142+'R5'!H172+'R1'!H657</f>
        <v>370400</v>
      </c>
    </row>
    <row r="21" spans="1:7" ht="15.75" customHeight="1">
      <c r="A21" s="85"/>
      <c r="B21" s="79"/>
      <c r="C21" s="79"/>
      <c r="D21" s="79" t="s">
        <v>888</v>
      </c>
      <c r="E21" s="23" t="s">
        <v>889</v>
      </c>
      <c r="F21" s="30">
        <f>+'R4'!G175+'R7'!G44+'R5'!G31+'R7'!G84+'R1'!G22+'R1'!G104+'R1'!G658+'R1'!G390+'R1'!G431+'R1'!G475+'R1'!G559+'R1'!G585+'R4'!G131+'R4'!G141</f>
        <v>5999000</v>
      </c>
      <c r="G21" s="30">
        <f>+'R4'!H175+'R7'!H44+'R5'!H31+'R7'!H84+'R1'!H22+'R1'!H104+'R1'!H658+'R1'!H390+'R1'!H431+'R1'!H475+'R1'!H559+'R1'!H585+'R4'!H131+'R4'!H141</f>
        <v>5864000</v>
      </c>
    </row>
    <row r="22" spans="1:7" ht="15.75" customHeight="1">
      <c r="A22" s="85"/>
      <c r="B22" s="79"/>
      <c r="C22" s="79"/>
      <c r="D22" s="79" t="s">
        <v>890</v>
      </c>
      <c r="E22" s="23" t="s">
        <v>891</v>
      </c>
      <c r="F22" s="30">
        <f>+'R7'!G45+'R7'!G85+'R1'!G659</f>
        <v>213000</v>
      </c>
      <c r="G22" s="30">
        <f>+'R7'!H45+'R7'!H85+'R1'!H659</f>
        <v>336000</v>
      </c>
    </row>
    <row r="23" spans="1:7" ht="15.75" customHeight="1">
      <c r="A23" s="85"/>
      <c r="B23" s="79"/>
      <c r="C23" s="79"/>
      <c r="D23" s="79" t="s">
        <v>892</v>
      </c>
      <c r="E23" s="23" t="s">
        <v>1039</v>
      </c>
      <c r="F23" s="30">
        <f>+'R7'!G46+'R1'!G23+'R1'!G105+'R1'!G660+'R1'!G132+'R1'!G391+'R5'!G173+'R1'!G215+'R1'!G280+'R1'!G494+'R1'!G560+'R5'!G60</f>
        <v>188100</v>
      </c>
      <c r="G23" s="30">
        <f>+'R7'!H46+'R1'!H23+'R1'!H105+'R1'!H660+'R1'!H132+'R1'!H391+'R5'!H173+'R1'!H215+'R1'!H280+'R1'!H494+'R1'!H560+'R5'!H60</f>
        <v>233000</v>
      </c>
    </row>
    <row r="24" spans="1:7" ht="15.75" customHeight="1">
      <c r="A24" s="85"/>
      <c r="B24" s="79"/>
      <c r="C24" s="97" t="s">
        <v>893</v>
      </c>
      <c r="D24" s="26"/>
      <c r="E24" s="22" t="s">
        <v>894</v>
      </c>
      <c r="F24" s="53">
        <f>+F25+F26+F27+F28+F29+F30+F31+F32+F33</f>
        <v>60554007</v>
      </c>
      <c r="G24" s="53">
        <f>+G25+G26+G27+G28+G29+G30+G31+G32+G33</f>
        <v>58412500</v>
      </c>
    </row>
    <row r="25" spans="1:7" s="31" customFormat="1" ht="15.75" customHeight="1">
      <c r="A25" s="85"/>
      <c r="B25" s="79"/>
      <c r="C25" s="79"/>
      <c r="D25" s="79" t="s">
        <v>895</v>
      </c>
      <c r="E25" s="23" t="s">
        <v>896</v>
      </c>
      <c r="F25" s="30">
        <f>+'R7'!G48+'R5'!G33+'R7'!G87+'R1'!G25+'R1'!G107+'R1'!G662+'R1'!G134+'R1'!G393+'R1'!G282+'R1'!G433+'R1'!G454+'R1'!G477+'R1'!G496+'R1'!G518+'R1'!G539+'R1'!G587+'R1'!G607</f>
        <v>3125000</v>
      </c>
      <c r="G25" s="30">
        <f>+'R7'!H48+'R5'!H33+'R7'!H87+'R1'!H25+'R1'!H107+'R1'!H662+'R1'!H134+'R1'!H393+'R1'!H282+'R1'!H433+'R1'!H454+'R1'!H477+'R1'!H496+'R1'!H518+'R1'!H539+'R1'!H587+'R1'!H607</f>
        <v>3038000</v>
      </c>
    </row>
    <row r="26" spans="1:7" s="25" customFormat="1" ht="15.75" customHeight="1">
      <c r="A26" s="109"/>
      <c r="B26" s="79"/>
      <c r="C26" s="79"/>
      <c r="D26" s="79" t="s">
        <v>897</v>
      </c>
      <c r="E26" s="23" t="s">
        <v>898</v>
      </c>
      <c r="F26" s="30">
        <f>+'R4'!G178+'R4'!G179+'R4'!G182+'R7'!G49+'R7'!G88+'R1'!G26+'R1'!G27+'R1'!G28+'R1'!G94+'R1'!G108+'R1'!G663+'R4'!G181+'R4'!G177+'R1'!G704+'R1'!G135+'R1'!G394+'R5'!G62+'R5'!G175+'R4'!G180+'R1'!G95+'R1'!G125+'R4'!G183+'R1'!G168+'R1'!G478+'R4'!G46+'R5'!G41+'R5'!G47+'R4'!G143</f>
        <v>14918262</v>
      </c>
      <c r="G26" s="30">
        <f>+'R4'!H178+'R4'!H179+'R4'!H182+'R7'!H49+'R7'!H88+'R1'!H26+'R1'!H27+'R1'!H28+'R1'!H94+'R1'!H108+'R1'!H663+'R4'!H181+'R4'!H177+'R1'!H704+'R1'!H135+'R1'!H394+'R5'!H62+'R5'!H175+'R4'!H180+'R1'!H95+'R1'!H125+'R4'!H183+'R1'!H168+'R1'!H478+'R4'!H46+'R5'!H41+'R5'!H47+'R4'!H143</f>
        <v>13041300</v>
      </c>
    </row>
    <row r="27" spans="1:7" ht="15.75" customHeight="1">
      <c r="A27" s="85"/>
      <c r="B27" s="79"/>
      <c r="C27" s="79"/>
      <c r="D27" s="79" t="s">
        <v>899</v>
      </c>
      <c r="E27" s="23" t="s">
        <v>1045</v>
      </c>
      <c r="F27" s="30">
        <f>'R7'!G50+'R1'!G41+'R1'!G42+'R1'!G29+'R1'!G664+'R1'!G136+'R1'!G395+'R1'!G155+'R1'!G169+'R1'!G186+'R1'!G201+'R1'!G217+'R1'!G230+'R1'!G243+'R1'!G257+'R1'!G270+'R1'!G283+'R1'!G296+'R1'!G309+'R1'!G323+'R1'!G336+'R1'!G350+'R1'!G365+'R1'!G434+'R1'!G455+'R1'!G479+'R1'!G497+'R1'!G519+'R1'!G540+'R1'!G562+'R1'!G588+'R1'!G608+'R7'!G89</f>
        <v>1864300</v>
      </c>
      <c r="G27" s="30">
        <f>'R7'!H50+'R1'!H41+'R1'!H42+'R1'!H29+'R1'!H664+'R1'!H136+'R1'!H395+'R1'!H155+'R1'!H169+'R1'!H186+'R1'!H201+'R1'!H217+'R1'!H230+'R1'!H243+'R1'!H257+'R1'!H270+'R1'!H283+'R1'!H296+'R1'!H309+'R1'!H323+'R1'!H336+'R1'!H350+'R1'!H365+'R1'!H434+'R1'!H455+'R1'!H479+'R1'!H497+'R1'!H519+'R1'!H540+'R1'!H562+'R1'!H588+'R1'!H608+'R7'!H89</f>
        <v>2035628</v>
      </c>
    </row>
    <row r="28" spans="1:7" ht="15.75" customHeight="1">
      <c r="A28" s="85"/>
      <c r="B28" s="79"/>
      <c r="C28" s="79"/>
      <c r="D28" s="79" t="s">
        <v>900</v>
      </c>
      <c r="E28" s="23" t="s">
        <v>901</v>
      </c>
      <c r="F28" s="30">
        <f>'R4'!G114+'R4'!G115+'R4'!G117+'R4'!G118+'R4'!G119+'R4'!G120+'R4'!G184+'R7'!G51+'R4'!G144+'R7'!G90+'R5'!G144+'R5'!G176+'R4'!G116+'R5'!G63+'R1'!G30+'R1'!G109+'R1'!G665+'R7'!G122+'R4'!G121+'R4'!G145+'R1'!G396+'R4'!G146+'R1'!G435+'R1'!G456+'R1'!G563+'R1'!G589+'R4'!G133+'R4'!G134</f>
        <v>36812965</v>
      </c>
      <c r="G28" s="30">
        <f>'R4'!H114+'R4'!H115+'R4'!H117+'R4'!H118+'R4'!H119+'R4'!H120+'R4'!H184+'R7'!H51+'R4'!H144+'R7'!H90+'R5'!H144+'R5'!H176+'R4'!H116+'R5'!H63+'R1'!H30+'R1'!H109+'R1'!H665+'R7'!H122+'R4'!H121+'R4'!H145+'R1'!H396+'R4'!H146+'R1'!H435+'R1'!H456+'R1'!H563+'R1'!H589+'R4'!H133+'R4'!H134</f>
        <v>36344322</v>
      </c>
    </row>
    <row r="29" spans="1:7" ht="15.75" customHeight="1">
      <c r="A29" s="85"/>
      <c r="B29" s="79"/>
      <c r="C29" s="79"/>
      <c r="D29" s="79" t="s">
        <v>902</v>
      </c>
      <c r="E29" s="23" t="s">
        <v>1034</v>
      </c>
      <c r="F29" s="30">
        <f>'R7'!G52+'R5'!G34+'R1'!G31+'R1'!G397+'R1'!G498+'R1'!G564+'R1'!G609+'R5'!G145</f>
        <v>264000</v>
      </c>
      <c r="G29" s="30">
        <f>'R7'!H52+'R5'!H34+'R1'!H31+'R1'!H397+'R1'!H498+'R1'!H564+'R1'!H609+'R5'!H145</f>
        <v>308650</v>
      </c>
    </row>
    <row r="30" spans="1:7" s="29" customFormat="1" ht="15.75" customHeight="1">
      <c r="A30" s="113"/>
      <c r="B30" s="86"/>
      <c r="C30" s="86"/>
      <c r="D30" s="86" t="s">
        <v>903</v>
      </c>
      <c r="E30" s="28" t="s">
        <v>997</v>
      </c>
      <c r="F30" s="117">
        <f>'R5'!G35+'R1'!G666+'R1'!G32+'R7'!G53</f>
        <v>200000</v>
      </c>
      <c r="G30" s="117">
        <f>'R5'!H35+'R1'!H666+'R1'!H32+'R7'!H53</f>
        <v>117000</v>
      </c>
    </row>
    <row r="31" spans="1:7" ht="15.75" customHeight="1">
      <c r="A31" s="85"/>
      <c r="B31" s="55"/>
      <c r="C31" s="55"/>
      <c r="D31" s="55" t="s">
        <v>904</v>
      </c>
      <c r="E31" s="23" t="s">
        <v>751</v>
      </c>
      <c r="F31" s="30">
        <f>'R7'!G54+'R1'!G43+'R7'!G91+'R4'!G147+'R4'!G29+'R1'!G667+'R1'!G137+'R1'!G398+'R5'!G110+'R3'!G27+'R1'!G457+'R1'!G480+'R1'!G499+'R1'!G520+'R1'!G541+'R1'!G590+'R1'!G610</f>
        <v>3147480</v>
      </c>
      <c r="G31" s="30">
        <f>'R7'!H54+'R1'!H43+'R7'!H91+'R4'!H147+'R4'!H29+'R1'!H667+'R1'!H137+'R1'!H398+'R5'!H110+'R3'!H27+'R1'!H457+'R1'!H480+'R1'!H499+'R1'!H520+'R1'!H541+'R1'!H590+'R1'!H610</f>
        <v>3340500</v>
      </c>
    </row>
    <row r="32" spans="1:7" s="29" customFormat="1" ht="15.75" customHeight="1">
      <c r="A32" s="113"/>
      <c r="B32" s="96"/>
      <c r="C32" s="96"/>
      <c r="D32" s="96" t="s">
        <v>905</v>
      </c>
      <c r="E32" s="28" t="s">
        <v>906</v>
      </c>
      <c r="F32" s="117">
        <f>+'R7'!G55+'R7'!G92+'R1'!G668</f>
        <v>70000</v>
      </c>
      <c r="G32" s="117">
        <f>+'R7'!H55+'R7'!H92+'R1'!H668</f>
        <v>55000</v>
      </c>
    </row>
    <row r="33" spans="1:7" ht="15.75" customHeight="1">
      <c r="A33" s="85"/>
      <c r="B33" s="79"/>
      <c r="C33" s="79"/>
      <c r="D33" s="79" t="s">
        <v>907</v>
      </c>
      <c r="E33" s="23" t="s">
        <v>908</v>
      </c>
      <c r="F33" s="30">
        <f>+'R7'!G56+'R7'!G93+'R1'!G669+'R1'!G399</f>
        <v>152000</v>
      </c>
      <c r="G33" s="30">
        <f>+'R7'!H56+'R7'!H93+'R1'!H669+'R1'!H399</f>
        <v>132100</v>
      </c>
    </row>
    <row r="34" spans="1:7" ht="15.75" customHeight="1">
      <c r="A34" s="85"/>
      <c r="B34" s="49"/>
      <c r="C34" s="59" t="s">
        <v>911</v>
      </c>
      <c r="D34" s="55"/>
      <c r="E34" s="22" t="s">
        <v>994</v>
      </c>
      <c r="F34" s="53">
        <f>SUM(F35:F39)</f>
        <v>12543300</v>
      </c>
      <c r="G34" s="53">
        <f>SUM(G35:G39)</f>
        <v>13928372</v>
      </c>
    </row>
    <row r="35" spans="1:7" ht="15.75" customHeight="1">
      <c r="A35" s="85"/>
      <c r="B35" s="49"/>
      <c r="C35" s="55"/>
      <c r="D35" s="55" t="s">
        <v>912</v>
      </c>
      <c r="E35" s="23" t="s">
        <v>1035</v>
      </c>
      <c r="F35" s="30">
        <f>+'R1'!G45+'R1'!G111+'R1'!G671+'R7'!G95+'R7'!G58+'R1'!G401+'R5'!G65</f>
        <v>1897800</v>
      </c>
      <c r="G35" s="30">
        <f>+'R1'!H45+'R1'!H111+'R1'!H671+'R7'!H95+'R7'!H58+'R1'!H401+'R5'!H65</f>
        <v>2562000</v>
      </c>
    </row>
    <row r="36" spans="1:7" ht="15.75" customHeight="1">
      <c r="A36" s="85"/>
      <c r="B36" s="79"/>
      <c r="C36" s="79"/>
      <c r="D36" s="79" t="s">
        <v>913</v>
      </c>
      <c r="E36" s="23" t="s">
        <v>914</v>
      </c>
      <c r="F36" s="30">
        <f>'R2'!G21+'R7'!G59+'R7'!G96+'R1'!G672+'R5'!G66</f>
        <v>782000</v>
      </c>
      <c r="G36" s="30">
        <f>'R2'!H21+'R7'!H59+'R7'!H96+'R1'!H672+'R5'!H66</f>
        <v>964000</v>
      </c>
    </row>
    <row r="37" spans="1:7" ht="15.75" customHeight="1">
      <c r="A37" s="85"/>
      <c r="B37" s="49"/>
      <c r="C37" s="55"/>
      <c r="D37" s="55" t="s">
        <v>915</v>
      </c>
      <c r="E37" s="23" t="s">
        <v>916</v>
      </c>
      <c r="F37" s="30">
        <f>+'R1'!G46+'R2'!G22+'R6'!G21+'R4'!G21+'R7'!G21+'R5'!G21+'R7'!G60+'R1'!G673+'R1'!G139+'R8'!G20+'R9'!G20+'R1'!G402+'R3'!G20+'R1'!G437+'R1'!G459+'R1'!G482+'R1'!G501+'R1'!G522+'R1'!G543+'R1'!G566+'R1'!G592+'R1'!G612+'R7'!G97</f>
        <v>511750</v>
      </c>
      <c r="G37" s="30">
        <f>+'R1'!H46+'R2'!H22+'R6'!H21+'R4'!H21+'R7'!H21+'R5'!H21+'R7'!H60+'R1'!H673+'R1'!H139+'R8'!H20+'R9'!H20+'R1'!H402+'R3'!H20+'R1'!H437+'R1'!H459+'R1'!H482+'R1'!H501+'R1'!H522+'R1'!H543+'R1'!H566+'R1'!H592+'R1'!H612+'R7'!H97</f>
        <v>521500</v>
      </c>
    </row>
    <row r="38" spans="1:7" ht="15.75" customHeight="1">
      <c r="A38" s="85"/>
      <c r="B38" s="49"/>
      <c r="C38" s="55"/>
      <c r="D38" s="169" t="s">
        <v>599</v>
      </c>
      <c r="E38" s="23" t="s">
        <v>600</v>
      </c>
      <c r="F38" s="30">
        <f>SUM('R1'!G674)</f>
        <v>5000</v>
      </c>
      <c r="G38" s="30">
        <f>SUM('R1'!H674)</f>
        <v>6000</v>
      </c>
    </row>
    <row r="39" spans="1:7" ht="15.75" customHeight="1">
      <c r="A39" s="85"/>
      <c r="B39" s="55"/>
      <c r="C39" s="55"/>
      <c r="D39" s="55" t="s">
        <v>917</v>
      </c>
      <c r="E39" s="23" t="s">
        <v>737</v>
      </c>
      <c r="F39" s="30">
        <f>+'R4'!G77+'R4'!G149+'R4'!G150+'R2'!G23+'R1'!G34+'R1'!G112+'R4'!G31+'R1'!G675+'R1'!G47+'R1'!G49+'R1'!G51+'R1'!G48+'R1'!G706+'R1'!G707+'R4'!G186+'R1'!G140+'R8'!G21+'R9'!G21+'R1'!G696+'R1'!G403+'R7'!G61+'R1'!G35+'R1'!G72+'R1'!G50+'R1'!G78+'R1'!G708+'R3'!G29+'R1'!G157+'R1'!G171+'R1'!G188+'R1'!G203+'R1'!G219+'R1'!G232+'R1'!G245+'R1'!G259+'R1'!G272+'R1'!G285+'R1'!G298+'R1'!G311+'R1'!G325+'R1'!G338+'R1'!G352+'R1'!G367+'R1'!G460+'R1'!G483+'R1'!G502+'R1'!G523+'R1'!G544+'R1'!G567+'R1'!G593+'R1'!G613+'R3'!G40+'R3'!G50+'R3'!G62</f>
        <v>9346750</v>
      </c>
      <c r="G39" s="30">
        <f>+'R4'!H77+'R4'!H149+'R4'!H150+'R2'!H23+'R1'!H34+'R1'!H112+'R4'!H31+'R1'!H675+'R1'!H47+'R1'!H49+'R1'!H51+'R1'!H48+'R1'!H706+'R1'!H707+'R4'!H186+'R1'!H140+'R8'!H21+'R9'!H21+'R1'!H696+'R1'!H403+'R7'!H61+'R1'!H35+'R1'!H72+'R1'!H50+'R1'!H78+'R1'!H708+'R3'!H29+'R1'!H157+'R1'!H171+'R1'!H188+'R1'!H203+'R1'!H219+'R1'!H232+'R1'!H245+'R1'!H259+'R1'!H272+'R1'!H285+'R1'!H298+'R1'!H311+'R1'!H325+'R1'!H338+'R1'!H352+'R1'!H367+'R1'!H460+'R1'!H483+'R1'!H502+'R1'!H523+'R1'!H544+'R1'!H567+'R1'!H593+'R1'!H613+'R3'!H40+'R3'!H50+'R3'!H62</f>
        <v>9874872</v>
      </c>
    </row>
    <row r="40" spans="1:7" ht="15.75" customHeight="1">
      <c r="A40" s="85"/>
      <c r="B40" s="48" t="s">
        <v>919</v>
      </c>
      <c r="C40" s="97"/>
      <c r="D40" s="97"/>
      <c r="E40" s="27" t="s">
        <v>920</v>
      </c>
      <c r="F40" s="41">
        <f>+F41+F43</f>
        <v>1687900</v>
      </c>
      <c r="G40" s="41">
        <f>+G41+G43</f>
        <v>1678700</v>
      </c>
    </row>
    <row r="41" spans="1:7" ht="15.75" customHeight="1">
      <c r="A41" s="85"/>
      <c r="B41" s="55"/>
      <c r="C41" s="97" t="s">
        <v>921</v>
      </c>
      <c r="D41" s="79"/>
      <c r="E41" s="159" t="s">
        <v>922</v>
      </c>
      <c r="F41" s="53">
        <f>+F42</f>
        <v>1200000</v>
      </c>
      <c r="G41" s="53">
        <f>+G42</f>
        <v>1150000</v>
      </c>
    </row>
    <row r="42" spans="1:7" ht="30.75" customHeight="1">
      <c r="A42" s="85"/>
      <c r="B42" s="55"/>
      <c r="C42" s="79"/>
      <c r="D42" s="79" t="s">
        <v>923</v>
      </c>
      <c r="E42" s="23" t="s">
        <v>735</v>
      </c>
      <c r="F42" s="30">
        <f>SUM('R2'!G33)</f>
        <v>1200000</v>
      </c>
      <c r="G42" s="30">
        <f>SUM('R2'!H33)</f>
        <v>1150000</v>
      </c>
    </row>
    <row r="43" spans="1:7" ht="15.75" customHeight="1">
      <c r="A43" s="85"/>
      <c r="B43" s="48"/>
      <c r="C43" s="97" t="s">
        <v>924</v>
      </c>
      <c r="D43" s="97"/>
      <c r="E43" s="22" t="s">
        <v>925</v>
      </c>
      <c r="F43" s="53">
        <f>+F44+F45</f>
        <v>487900</v>
      </c>
      <c r="G43" s="53">
        <f>+G44+G45</f>
        <v>528700</v>
      </c>
    </row>
    <row r="44" spans="1:7" ht="15.75" customHeight="1">
      <c r="A44" s="85"/>
      <c r="B44" s="48"/>
      <c r="C44" s="79"/>
      <c r="D44" s="79" t="s">
        <v>926</v>
      </c>
      <c r="E44" s="23" t="s">
        <v>927</v>
      </c>
      <c r="F44" s="30">
        <f>+'R2'!G26+'R7'!G64+'R2'!G51+'R1'!G678+'R1'!G143+'R1'!G406+'R7'!G100+'R1'!G160+'R1'!G174+'R1'!G191+'R1'!G206+'R1'!G222+'R1'!G235+'R1'!G248+'R1'!G262+'R1'!G275+'R1'!G288+'R1'!G301+'R1'!G314+'R1'!G328+'R1'!G341+'R1'!G355+'R1'!G370+'R1'!G440+'R1'!G463+'R1'!G486+'R1'!G505+'R1'!G526+'R1'!G547+'R1'!G570+'R1'!G596+'R1'!G616</f>
        <v>467400</v>
      </c>
      <c r="G44" s="30">
        <f>+'R2'!H26+'R7'!H64+'R2'!H51+'R1'!H678+'R1'!H143+'R1'!H406+'R7'!H100+'R1'!H160+'R1'!H174+'R1'!H191+'R1'!H206+'R1'!H222+'R1'!H235+'R1'!H248+'R1'!H262+'R1'!H275+'R1'!H288+'R1'!H301+'R1'!H314+'R1'!H328+'R1'!H341+'R1'!H355+'R1'!H370+'R1'!H440+'R1'!H463+'R1'!H486+'R1'!H505+'R1'!H526+'R1'!H547+'R1'!H570+'R1'!H596+'R1'!H616</f>
        <v>508200</v>
      </c>
    </row>
    <row r="45" spans="1:7" ht="15.75" customHeight="1">
      <c r="A45" s="85"/>
      <c r="B45" s="79"/>
      <c r="C45" s="79"/>
      <c r="D45" s="79" t="s">
        <v>928</v>
      </c>
      <c r="E45" s="23" t="s">
        <v>929</v>
      </c>
      <c r="F45" s="30">
        <f>+'R2'!G27+'R1'!G679</f>
        <v>20500</v>
      </c>
      <c r="G45" s="30">
        <f>+'R2'!H27+'R1'!H679</f>
        <v>20500</v>
      </c>
    </row>
    <row r="46" spans="1:7" ht="15.75" customHeight="1">
      <c r="A46" s="85"/>
      <c r="B46" s="49" t="s">
        <v>930</v>
      </c>
      <c r="C46" s="26"/>
      <c r="D46" s="26"/>
      <c r="E46" s="27" t="s">
        <v>931</v>
      </c>
      <c r="F46" s="41">
        <f>+F47+F49</f>
        <v>14381080</v>
      </c>
      <c r="G46" s="41">
        <f>+G47+G49</f>
        <v>15087900</v>
      </c>
    </row>
    <row r="47" spans="1:7" ht="15.75" customHeight="1">
      <c r="A47" s="85"/>
      <c r="B47" s="55"/>
      <c r="C47" s="59" t="s">
        <v>932</v>
      </c>
      <c r="D47" s="55"/>
      <c r="E47" s="22" t="s">
        <v>933</v>
      </c>
      <c r="F47" s="53">
        <f>+F48</f>
        <v>13891080</v>
      </c>
      <c r="G47" s="53">
        <f>+G48</f>
        <v>14287900</v>
      </c>
    </row>
    <row r="48" spans="1:7" ht="15.75" customHeight="1">
      <c r="A48" s="85"/>
      <c r="B48" s="55"/>
      <c r="C48" s="55"/>
      <c r="D48" s="55" t="s">
        <v>934</v>
      </c>
      <c r="E48" s="23" t="s">
        <v>1019</v>
      </c>
      <c r="F48" s="30">
        <f>+'R4'!G153+'R5'!G194+'R4'!G154</f>
        <v>13891080</v>
      </c>
      <c r="G48" s="30">
        <f>+'R4'!H153+'R5'!H194+'R4'!H154</f>
        <v>14287900</v>
      </c>
    </row>
    <row r="49" spans="1:7" ht="31.5" customHeight="1">
      <c r="A49" s="85"/>
      <c r="B49" s="48"/>
      <c r="C49" s="97" t="s">
        <v>935</v>
      </c>
      <c r="D49" s="97"/>
      <c r="E49" s="22" t="s">
        <v>1020</v>
      </c>
      <c r="F49" s="53">
        <f>SUM(F50)</f>
        <v>490000</v>
      </c>
      <c r="G49" s="53">
        <f>SUM(G50)</f>
        <v>800000</v>
      </c>
    </row>
    <row r="50" spans="1:7" ht="18.75" customHeight="1">
      <c r="A50" s="85"/>
      <c r="B50" s="48"/>
      <c r="C50" s="79"/>
      <c r="D50" s="79" t="s">
        <v>936</v>
      </c>
      <c r="E50" s="23" t="s">
        <v>1036</v>
      </c>
      <c r="F50" s="30">
        <f>+'R2'!G54+'R2'!G60</f>
        <v>490000</v>
      </c>
      <c r="G50" s="30">
        <f>+'R2'!H54+'R2'!H60</f>
        <v>800000</v>
      </c>
    </row>
    <row r="51" spans="1:7" s="19" customFormat="1" ht="30" customHeight="1">
      <c r="A51" s="81"/>
      <c r="B51" s="48" t="s">
        <v>938</v>
      </c>
      <c r="C51" s="97"/>
      <c r="D51" s="97"/>
      <c r="E51" s="27" t="s">
        <v>1023</v>
      </c>
      <c r="F51" s="41">
        <f>SUM(F52)</f>
        <v>7329000</v>
      </c>
      <c r="G51" s="41">
        <f>SUM(G52)</f>
        <v>8080000</v>
      </c>
    </row>
    <row r="52" spans="1:7" s="61" customFormat="1" ht="15.75" customHeight="1">
      <c r="A52" s="98"/>
      <c r="B52" s="59"/>
      <c r="C52" s="97" t="s">
        <v>939</v>
      </c>
      <c r="D52" s="60"/>
      <c r="E52" s="22" t="s">
        <v>1024</v>
      </c>
      <c r="F52" s="53">
        <f>+F53+F54</f>
        <v>7329000</v>
      </c>
      <c r="G52" s="53">
        <f>+G53+G54</f>
        <v>8080000</v>
      </c>
    </row>
    <row r="53" spans="1:7" s="19" customFormat="1" ht="15.75" customHeight="1">
      <c r="A53" s="81"/>
      <c r="B53" s="55"/>
      <c r="C53" s="97"/>
      <c r="D53" s="79" t="s">
        <v>940</v>
      </c>
      <c r="E53" s="23" t="s">
        <v>1038</v>
      </c>
      <c r="F53" s="30">
        <f>+'R5'!G116+'R6'!G29+'R6'!G30+'R6'!G31</f>
        <v>7179000</v>
      </c>
      <c r="G53" s="30">
        <f>+'R5'!H116+'R6'!H29+'R6'!H30+'R6'!H31</f>
        <v>7800000</v>
      </c>
    </row>
    <row r="54" spans="1:7" ht="15.75" customHeight="1">
      <c r="A54" s="85"/>
      <c r="B54" s="48"/>
      <c r="C54" s="79"/>
      <c r="D54" s="79" t="s">
        <v>941</v>
      </c>
      <c r="E54" s="23" t="s">
        <v>1040</v>
      </c>
      <c r="F54" s="30">
        <f>+'R6'!G32</f>
        <v>150000</v>
      </c>
      <c r="G54" s="30">
        <f>+'R6'!H32</f>
        <v>280000</v>
      </c>
    </row>
    <row r="55" spans="1:7" ht="15.75" customHeight="1">
      <c r="A55" s="85"/>
      <c r="B55" s="49" t="s">
        <v>942</v>
      </c>
      <c r="C55" s="97"/>
      <c r="D55" s="97"/>
      <c r="E55" s="27" t="s">
        <v>1010</v>
      </c>
      <c r="F55" s="41">
        <f>+F56+F59</f>
        <v>47543797</v>
      </c>
      <c r="G55" s="41">
        <f>+G56+G59</f>
        <v>46654247</v>
      </c>
    </row>
    <row r="56" spans="1:7" ht="15.75" customHeight="1">
      <c r="A56" s="85"/>
      <c r="B56" s="97"/>
      <c r="C56" s="97" t="s">
        <v>943</v>
      </c>
      <c r="D56" s="97"/>
      <c r="E56" s="22" t="s">
        <v>944</v>
      </c>
      <c r="F56" s="53">
        <f>+F57+F58</f>
        <v>45143797</v>
      </c>
      <c r="G56" s="53">
        <f>+G57+G58</f>
        <v>44054247</v>
      </c>
    </row>
    <row r="57" spans="1:7" ht="15.75" customHeight="1">
      <c r="A57" s="85"/>
      <c r="B57" s="97"/>
      <c r="C57" s="97"/>
      <c r="D57" s="79" t="s">
        <v>945</v>
      </c>
      <c r="E57" s="23" t="s">
        <v>1022</v>
      </c>
      <c r="F57" s="30">
        <f>+'R5'!G69+'R5'!G71+'R5'!G197+'R1'!G54+'R7'!G125+'R7'!G128+'R7'!G129+'R7'!G130+'R7'!G132+'R7'!G136+'R7'!G137+'R7'!G131+'R7'!G138+'R7'!G126+'R5'!G198+'R1'!G628+'R1'!G629+'R1'!G630+'R1'!G632+'R1'!G633+'R1'!G631+'R6'!G38+'R6'!G39+'R6'!G41+'R6'!G56+'R6'!G57+'R6'!G58+'R6'!G59+'R6'!G60+'R6'!G61+'R6'!G67+'R6'!G68+'R7'!G114+'R7'!G115+'R6'!G40+'R5'!G122+'R5'!G206+'R5'!G212+'R5'!G280+'R5'!G286+'R5'!G292+'R5'!G218+'R7'!G133+'R7'!G134+'R7'!G135+'R7'!G116+'R5'!G70+'R2'!G66+'R7'!G127+'R1'!G146+'R1'!G409+'R7'!G139+'R6'!G42+'R4'!G157+'R5'!G230+'R5'!G236+'R5'!G242+'R5'!G248+'R5'!G254+'R5'!G260+'R5'!G266+'R5'!G272+'R5'!G224+'R1'!G251+'R1'!G317+'R1'!G344</f>
        <v>45111597</v>
      </c>
      <c r="G57" s="30">
        <f>+'R5'!H69+'R5'!H71+'R5'!H197+'R1'!H54+'R7'!H125+'R7'!H128+'R7'!H129+'R7'!H130+'R7'!H132+'R7'!H136+'R7'!H137+'R7'!H131+'R7'!H138+'R7'!H126+'R5'!H198+'R1'!H628+'R1'!H629+'R1'!H630+'R1'!H632+'R1'!H633+'R1'!H631+'R6'!H38+'R6'!H39+'R6'!H41+'R6'!H56+'R6'!H57+'R6'!H58+'R6'!H59+'R6'!H60+'R6'!H61+'R6'!H67+'R6'!H68+'R7'!H114+'R7'!H115+'R6'!H40+'R5'!H122+'R5'!H206+'R5'!H212+'R5'!H280+'R5'!H286+'R5'!H292+'R5'!H218+'R7'!H133+'R7'!H134+'R7'!H135+'R7'!H116+'R5'!H70+'R2'!H66+'R7'!H127+'R1'!H146+'R1'!H409+'R7'!H139+'R6'!H42+'R4'!H157+'R5'!H230+'R5'!H236+'R5'!H242+'R5'!H248+'R5'!H254+'R5'!H260+'R5'!H266+'R5'!H272+'R5'!H224+'R1'!H251+'R1'!H317+'R1'!H344</f>
        <v>44006247</v>
      </c>
    </row>
    <row r="58" spans="1:7" ht="15.75" customHeight="1" thickBot="1">
      <c r="A58" s="211"/>
      <c r="B58" s="214"/>
      <c r="C58" s="214"/>
      <c r="D58" s="213" t="s">
        <v>28</v>
      </c>
      <c r="E58" s="35" t="s">
        <v>29</v>
      </c>
      <c r="F58" s="118">
        <f>SUM('R1'!G147+'R1'!G163+'R1'!G177+'R1'!G194+'R1'!G209+'R1'!G225+'R1'!G238+'R1'!G252+'R1'!G265+'R1'!G291+'R1'!G304+'R1'!G318+'R1'!G331+'R1'!G345+'R1'!G358+'R1'!G373+'R1'!G573)</f>
        <v>32200</v>
      </c>
      <c r="G58" s="118">
        <f>SUM('R1'!H147+'R1'!H163+'R1'!H177+'R1'!H194+'R1'!H209+'R1'!H225+'R1'!H238+'R1'!H252+'R1'!H265+'R1'!H291+'R1'!H304+'R1'!H318+'R1'!H331+'R1'!H345+'R1'!H358+'R1'!H373+'R1'!H573)</f>
        <v>48000</v>
      </c>
    </row>
    <row r="59" spans="1:7" ht="15.75" customHeight="1">
      <c r="A59" s="85"/>
      <c r="B59" s="48"/>
      <c r="C59" s="97" t="s">
        <v>946</v>
      </c>
      <c r="D59" s="48"/>
      <c r="E59" s="160" t="s">
        <v>947</v>
      </c>
      <c r="F59" s="53">
        <f>+F60+F61</f>
        <v>2400000</v>
      </c>
      <c r="G59" s="53">
        <f>+G60+G61</f>
        <v>2600000</v>
      </c>
    </row>
    <row r="60" spans="1:7" ht="15.75" customHeight="1">
      <c r="A60" s="85"/>
      <c r="B60" s="48"/>
      <c r="C60" s="79"/>
      <c r="D60" s="79" t="s">
        <v>948</v>
      </c>
      <c r="E60" s="23" t="s">
        <v>218</v>
      </c>
      <c r="F60" s="30">
        <f>+'R1'!G56</f>
        <v>1000000</v>
      </c>
      <c r="G60" s="30">
        <f>+'R1'!H56</f>
        <v>1200000</v>
      </c>
    </row>
    <row r="61" spans="1:7" ht="15.75" customHeight="1" thickBot="1">
      <c r="A61" s="85"/>
      <c r="B61" s="48"/>
      <c r="C61" s="79"/>
      <c r="D61" s="169" t="s">
        <v>606</v>
      </c>
      <c r="E61" s="23" t="s">
        <v>608</v>
      </c>
      <c r="F61" s="30">
        <f>SUM('R4'!G159)</f>
        <v>1400000</v>
      </c>
      <c r="G61" s="30">
        <f>SUM('R4'!H159)</f>
        <v>1400000</v>
      </c>
    </row>
    <row r="62" spans="1:7" ht="16.5" thickBot="1">
      <c r="A62" s="110"/>
      <c r="B62" s="114" t="s">
        <v>843</v>
      </c>
      <c r="C62" s="114"/>
      <c r="D62" s="114"/>
      <c r="E62" s="114" t="s">
        <v>48</v>
      </c>
      <c r="F62" s="95">
        <f>SUM(F3+F13+F40+F46+F51+F55)</f>
        <v>220362062</v>
      </c>
      <c r="G62" s="95">
        <f>SUM(G3+G13+G40+G46+G51+G55)</f>
        <v>227706295</v>
      </c>
    </row>
    <row r="63" spans="1:7" s="94" customFormat="1" ht="19.5" customHeight="1">
      <c r="A63" s="115">
        <v>4</v>
      </c>
      <c r="B63" s="48"/>
      <c r="C63" s="48"/>
      <c r="D63" s="48"/>
      <c r="E63" s="162" t="s">
        <v>1015</v>
      </c>
      <c r="F63" s="30"/>
      <c r="G63" s="30"/>
    </row>
    <row r="64" spans="1:7" ht="15.75" customHeight="1">
      <c r="A64" s="85"/>
      <c r="B64" s="48" t="s">
        <v>949</v>
      </c>
      <c r="C64" s="48"/>
      <c r="D64" s="48"/>
      <c r="E64" s="162" t="s">
        <v>950</v>
      </c>
      <c r="F64" s="41">
        <f>+F65+F67</f>
        <v>22281840</v>
      </c>
      <c r="G64" s="41">
        <f>+G65+G67</f>
        <v>11876000</v>
      </c>
    </row>
    <row r="65" spans="1:7" ht="15.75" customHeight="1">
      <c r="A65" s="85"/>
      <c r="B65" s="79"/>
      <c r="C65" s="97" t="s">
        <v>951</v>
      </c>
      <c r="D65" s="79"/>
      <c r="E65" s="160" t="s">
        <v>952</v>
      </c>
      <c r="F65" s="53">
        <f>SUM(F66)</f>
        <v>15604840</v>
      </c>
      <c r="G65" s="53">
        <f>SUM(G66)</f>
        <v>7000000</v>
      </c>
    </row>
    <row r="66" spans="1:7" ht="15.75" customHeight="1">
      <c r="A66" s="85"/>
      <c r="B66" s="79"/>
      <c r="C66" s="79"/>
      <c r="D66" s="79" t="s">
        <v>953</v>
      </c>
      <c r="E66" s="163" t="s">
        <v>767</v>
      </c>
      <c r="F66" s="30">
        <f>+'R4'!G192+'R4'!G81+'R4'!G82+'R4'!G50</f>
        <v>15604840</v>
      </c>
      <c r="G66" s="30">
        <f>+'R4'!H192+'R4'!H81+'R4'!H82+'R4'!H50</f>
        <v>7000000</v>
      </c>
    </row>
    <row r="67" spans="1:7" ht="15.75" customHeight="1">
      <c r="A67" s="85"/>
      <c r="B67" s="79"/>
      <c r="C67" s="159" t="s">
        <v>594</v>
      </c>
      <c r="D67" s="168"/>
      <c r="E67" s="22" t="s">
        <v>595</v>
      </c>
      <c r="F67" s="199">
        <f>SUM(F68+F69)</f>
        <v>6677000</v>
      </c>
      <c r="G67" s="199">
        <f>SUM(G68+G69)</f>
        <v>4876000</v>
      </c>
    </row>
    <row r="68" spans="1:7" ht="15.75" customHeight="1">
      <c r="A68" s="85"/>
      <c r="B68" s="79"/>
      <c r="C68" s="169"/>
      <c r="D68" s="169" t="s">
        <v>596</v>
      </c>
      <c r="E68" s="23" t="s">
        <v>597</v>
      </c>
      <c r="F68" s="30">
        <f>SUM('R1'!G62+'R4'!G35)</f>
        <v>295000</v>
      </c>
      <c r="G68" s="30">
        <f>SUM('R1'!H62+'R4'!H35)</f>
        <v>176000</v>
      </c>
    </row>
    <row r="69" spans="1:7" ht="15.75" customHeight="1">
      <c r="A69" s="85"/>
      <c r="B69" s="79"/>
      <c r="C69" s="169"/>
      <c r="D69" s="169" t="s">
        <v>682</v>
      </c>
      <c r="E69" s="23" t="s">
        <v>686</v>
      </c>
      <c r="F69" s="30">
        <f>SUM('R4'!G84+'R4'!G85+'R4'!G86+'R4'!G87+'R4'!G88+'R4'!G89+'R4'!G90)</f>
        <v>6382000</v>
      </c>
      <c r="G69" s="30">
        <f>SUM('R4'!H84+'R4'!H85+'R4'!H86+'R4'!H87+'R4'!H88+'R4'!H89+'R4'!H90)</f>
        <v>4700000</v>
      </c>
    </row>
    <row r="70" spans="1:7" ht="15.75" customHeight="1">
      <c r="A70" s="85"/>
      <c r="B70" s="48" t="s">
        <v>954</v>
      </c>
      <c r="C70" s="48"/>
      <c r="D70" s="48"/>
      <c r="E70" s="164" t="s">
        <v>955</v>
      </c>
      <c r="F70" s="41">
        <f>+F71+F83+F87+F76+F85</f>
        <v>85613260</v>
      </c>
      <c r="G70" s="41">
        <f>+G71+G83+G87+G76+G85</f>
        <v>65974330</v>
      </c>
    </row>
    <row r="71" spans="1:7" s="25" customFormat="1" ht="15.75" customHeight="1">
      <c r="A71" s="109"/>
      <c r="B71" s="97"/>
      <c r="C71" s="97" t="s">
        <v>956</v>
      </c>
      <c r="D71" s="97"/>
      <c r="E71" s="160" t="s">
        <v>957</v>
      </c>
      <c r="F71" s="53">
        <f>+F72+F73+F74+F75</f>
        <v>67861000</v>
      </c>
      <c r="G71" s="53">
        <f>+G72+G73+G74+G75</f>
        <v>55831800</v>
      </c>
    </row>
    <row r="72" spans="1:7" ht="15.75" customHeight="1">
      <c r="A72" s="85"/>
      <c r="B72" s="79"/>
      <c r="C72" s="79"/>
      <c r="D72" s="79" t="s">
        <v>958</v>
      </c>
      <c r="E72" s="163" t="s">
        <v>749</v>
      </c>
      <c r="F72" s="30">
        <f>'R4'!G93</f>
        <v>2985000</v>
      </c>
      <c r="G72" s="30">
        <f>'R4'!H93</f>
        <v>1000000</v>
      </c>
    </row>
    <row r="73" spans="1:7" ht="15.75" customHeight="1">
      <c r="A73" s="85"/>
      <c r="B73" s="79"/>
      <c r="C73" s="79"/>
      <c r="D73" s="79" t="s">
        <v>959</v>
      </c>
      <c r="E73" s="163" t="s">
        <v>1016</v>
      </c>
      <c r="F73" s="30">
        <f>SUM('R4'!G64+'R4'!G70)</f>
        <v>2000000</v>
      </c>
      <c r="G73" s="30">
        <f>SUM('R4'!H64+'R4'!H70)</f>
        <v>1500000</v>
      </c>
    </row>
    <row r="74" spans="1:7" ht="15.75" customHeight="1">
      <c r="A74" s="85"/>
      <c r="B74" s="79"/>
      <c r="C74" s="79"/>
      <c r="D74" s="79" t="s">
        <v>960</v>
      </c>
      <c r="E74" s="161" t="s">
        <v>771</v>
      </c>
      <c r="F74" s="30">
        <f>'R4'!G94+'R4'!G95+'R4'!G96</f>
        <v>26396000</v>
      </c>
      <c r="G74" s="30">
        <f>'R4'!H94+'R4'!H95+'R4'!H96</f>
        <v>24131800</v>
      </c>
    </row>
    <row r="75" spans="1:7" ht="15.75" customHeight="1">
      <c r="A75" s="85"/>
      <c r="B75" s="79"/>
      <c r="C75" s="79"/>
      <c r="D75" s="79" t="s">
        <v>961</v>
      </c>
      <c r="E75" s="163" t="s">
        <v>742</v>
      </c>
      <c r="F75" s="30">
        <f>'R4'!G97+'R4'!G98+'R4'!G102+'R4'!G101+'R4'!G100+'R4'!G99</f>
        <v>36480000</v>
      </c>
      <c r="G75" s="30">
        <f>'R4'!H97+'R4'!H98+'R4'!H102+'R4'!H101+'R4'!H100+'R4'!H99</f>
        <v>29200000</v>
      </c>
    </row>
    <row r="76" spans="1:7" ht="15.75" customHeight="1">
      <c r="A76" s="85"/>
      <c r="B76" s="49"/>
      <c r="C76" s="97" t="s">
        <v>962</v>
      </c>
      <c r="D76" s="26"/>
      <c r="E76" s="22" t="s">
        <v>963</v>
      </c>
      <c r="F76" s="53">
        <f>SUM(F77:F82)</f>
        <v>2876100</v>
      </c>
      <c r="G76" s="53">
        <f>SUM(G77:G82)</f>
        <v>2836330</v>
      </c>
    </row>
    <row r="77" spans="1:7" ht="15.75" customHeight="1">
      <c r="A77" s="85"/>
      <c r="B77" s="49"/>
      <c r="C77" s="79"/>
      <c r="D77" s="79" t="s">
        <v>964</v>
      </c>
      <c r="E77" s="23" t="s">
        <v>965</v>
      </c>
      <c r="F77" s="30">
        <f>+'R1'!G65+'R1'!G84+'R1'!G118+'R1'!G415+'R1'!G683+'R5'!G149+'R5'!G180+'R1'!G66+'R1'!G444+'R1'!G467+'R1'!G509+'R1'!G530+'R1'!G551+'R1'!G577+'R1'!G600+'R1'!G620+'R1'!G181+'R5'!G77</f>
        <v>695500</v>
      </c>
      <c r="G77" s="30">
        <f>+'R1'!H65+'R1'!H84+'R1'!H118+'R1'!H415+'R1'!H683+'R5'!H149+'R5'!H180+'R1'!H66+'R1'!H444+'R1'!H467+'R1'!H509+'R1'!H530+'R1'!H551+'R1'!H577+'R1'!H600+'R1'!H620+'R1'!H181+'R5'!H77</f>
        <v>851530</v>
      </c>
    </row>
    <row r="78" spans="1:7" ht="15.75" customHeight="1">
      <c r="A78" s="85"/>
      <c r="B78" s="49"/>
      <c r="C78" s="26"/>
      <c r="D78" s="79" t="s">
        <v>966</v>
      </c>
      <c r="E78" s="23" t="s">
        <v>967</v>
      </c>
      <c r="F78" s="30">
        <f>+'R1'!G85+'R1'!G684+'R1'!G119+'R5'!G181</f>
        <v>132000</v>
      </c>
      <c r="G78" s="30">
        <f>+'R1'!H85+'R1'!H684+'R1'!H119+'R5'!H181</f>
        <v>138000</v>
      </c>
    </row>
    <row r="79" spans="1:7" ht="15.75" customHeight="1">
      <c r="A79" s="85"/>
      <c r="B79" s="49"/>
      <c r="C79" s="26"/>
      <c r="D79" s="79" t="s">
        <v>968</v>
      </c>
      <c r="E79" s="23" t="s">
        <v>969</v>
      </c>
      <c r="F79" s="30">
        <f>SUM(+'R1'!G86+'R1'!G685+'R1'!G416+'R5'!G182+'R1'!G445)</f>
        <v>481100</v>
      </c>
      <c r="G79" s="30">
        <f>SUM(+'R1'!H86+'R1'!H685+'R1'!H416+'R5'!H182+'R1'!H445)</f>
        <v>358500</v>
      </c>
    </row>
    <row r="80" spans="1:7" ht="15.75" customHeight="1">
      <c r="A80" s="85"/>
      <c r="B80" s="49"/>
      <c r="C80" s="26"/>
      <c r="D80" s="169" t="s">
        <v>601</v>
      </c>
      <c r="E80" s="23" t="s">
        <v>602</v>
      </c>
      <c r="F80" s="30">
        <f>SUM('R1'!G686)</f>
        <v>55000</v>
      </c>
      <c r="G80" s="30">
        <f>SUM('R1'!H686)</f>
        <v>2000</v>
      </c>
    </row>
    <row r="81" spans="1:7" ht="15.75" customHeight="1">
      <c r="A81" s="85"/>
      <c r="B81" s="49"/>
      <c r="C81" s="26"/>
      <c r="D81" s="79" t="s">
        <v>531</v>
      </c>
      <c r="E81" s="23" t="s">
        <v>532</v>
      </c>
      <c r="F81" s="30">
        <f>SUM('R1'!G687)</f>
        <v>4000</v>
      </c>
      <c r="G81" s="30">
        <f>SUM('R1'!H687)</f>
        <v>4000</v>
      </c>
    </row>
    <row r="82" spans="1:7" ht="15.75" customHeight="1">
      <c r="A82" s="85"/>
      <c r="B82" s="49"/>
      <c r="C82" s="26"/>
      <c r="D82" s="79" t="s">
        <v>970</v>
      </c>
      <c r="E82" s="23" t="s">
        <v>1033</v>
      </c>
      <c r="F82" s="30">
        <f>+'R4'!G125+'R7'!G104+'R5'!G183+'R1'!G87+'R5'!G150+'R1'!G688+'R4'!G163+'R1'!G88+'R7'!G68+'R3'!G50+'R4'!G53+'R3'!G44</f>
        <v>1508500</v>
      </c>
      <c r="G82" s="30">
        <f>+'R4'!H125+'R7'!H104+'R5'!H183+'R1'!H87+'R5'!H150+'R1'!H688+'R4'!H163+'R1'!H88+'R7'!H68+'R3'!H50+'R4'!H53+'R3'!H44</f>
        <v>1482300</v>
      </c>
    </row>
    <row r="83" spans="1:7" ht="15.75" customHeight="1">
      <c r="A83" s="85"/>
      <c r="B83" s="49"/>
      <c r="C83" s="97" t="s">
        <v>1002</v>
      </c>
      <c r="D83" s="26"/>
      <c r="E83" s="22" t="s">
        <v>1004</v>
      </c>
      <c r="F83" s="53">
        <f>SUM(F84)</f>
        <v>100000</v>
      </c>
      <c r="G83" s="53">
        <f>SUM(G84)</f>
        <v>50000</v>
      </c>
    </row>
    <row r="84" spans="1:7" ht="15.75" customHeight="1">
      <c r="A84" s="85"/>
      <c r="B84" s="49"/>
      <c r="C84" s="79"/>
      <c r="D84" s="79" t="s">
        <v>1003</v>
      </c>
      <c r="E84" s="23" t="s">
        <v>1027</v>
      </c>
      <c r="F84" s="30">
        <f>SUM('R5'!G152+'R5'!G185)</f>
        <v>100000</v>
      </c>
      <c r="G84" s="30">
        <f>SUM('R5'!H152+'R5'!H185)</f>
        <v>50000</v>
      </c>
    </row>
    <row r="85" spans="1:7" ht="15.75" customHeight="1">
      <c r="A85" s="85"/>
      <c r="B85" s="49"/>
      <c r="C85" s="97" t="s">
        <v>2</v>
      </c>
      <c r="D85" s="26"/>
      <c r="E85" s="22" t="s">
        <v>4</v>
      </c>
      <c r="F85" s="53">
        <f>SUM(F86)</f>
        <v>300000</v>
      </c>
      <c r="G85" s="53">
        <f>SUM(G86)</f>
        <v>300000</v>
      </c>
    </row>
    <row r="86" spans="1:7" ht="15.75" customHeight="1">
      <c r="A86" s="85"/>
      <c r="B86" s="49"/>
      <c r="C86" s="79"/>
      <c r="D86" s="79" t="s">
        <v>3</v>
      </c>
      <c r="E86" s="23" t="s">
        <v>5</v>
      </c>
      <c r="F86" s="30">
        <f>SUM('R7'!G106)</f>
        <v>300000</v>
      </c>
      <c r="G86" s="30">
        <f>SUM('R7'!H106)</f>
        <v>300000</v>
      </c>
    </row>
    <row r="87" spans="1:7" ht="15.75" customHeight="1">
      <c r="A87" s="85"/>
      <c r="B87" s="48"/>
      <c r="C87" s="97" t="s">
        <v>1017</v>
      </c>
      <c r="D87" s="26"/>
      <c r="E87" s="22" t="s">
        <v>971</v>
      </c>
      <c r="F87" s="53">
        <f>SUM(F88:F90)</f>
        <v>14476160</v>
      </c>
      <c r="G87" s="53">
        <f>SUM(G88:G90)</f>
        <v>6956200</v>
      </c>
    </row>
    <row r="88" spans="1:7" ht="15.75" customHeight="1">
      <c r="A88" s="85"/>
      <c r="B88" s="48"/>
      <c r="C88" s="97"/>
      <c r="D88" s="169" t="s">
        <v>693</v>
      </c>
      <c r="E88" s="23" t="s">
        <v>694</v>
      </c>
      <c r="F88" s="204">
        <f>SUM('R1'!G690)</f>
        <v>0</v>
      </c>
      <c r="G88" s="204">
        <f>SUM('R1'!H690)</f>
        <v>8000</v>
      </c>
    </row>
    <row r="89" spans="1:7" ht="15.75" customHeight="1">
      <c r="A89" s="85"/>
      <c r="B89" s="48"/>
      <c r="C89" s="97"/>
      <c r="D89" s="169" t="s">
        <v>591</v>
      </c>
      <c r="E89" s="23" t="s">
        <v>614</v>
      </c>
      <c r="F89" s="204">
        <f>SUM('R7'!G108)</f>
        <v>30000</v>
      </c>
      <c r="G89" s="204">
        <f>SUM('R7'!H108)</f>
        <v>80000</v>
      </c>
    </row>
    <row r="90" spans="1:7" ht="15.75" customHeight="1">
      <c r="A90" s="85"/>
      <c r="B90" s="79"/>
      <c r="C90" s="79"/>
      <c r="D90" s="79" t="s">
        <v>1005</v>
      </c>
      <c r="E90" s="163" t="s">
        <v>535</v>
      </c>
      <c r="F90" s="30">
        <f>'R4'!G38+'R4'!G40+'R4'!G39+'R3'!G33+'R3'!G34+'R4'!G104+'R4'!G55</f>
        <v>14446160</v>
      </c>
      <c r="G90" s="30">
        <f>'R4'!H38+'R4'!H40+'R4'!H39+'R3'!H33+'R3'!H34+'R4'!H104+'R4'!H55</f>
        <v>6868200</v>
      </c>
    </row>
    <row r="91" spans="1:7" ht="15.75">
      <c r="A91" s="85"/>
      <c r="B91" s="48" t="s">
        <v>995</v>
      </c>
      <c r="C91" s="79"/>
      <c r="D91" s="79"/>
      <c r="E91" s="27" t="s">
        <v>1</v>
      </c>
      <c r="F91" s="41">
        <f>SUM(+F92)</f>
        <v>5371465</v>
      </c>
      <c r="G91" s="41">
        <f>SUM(+G92)</f>
        <v>13580000</v>
      </c>
    </row>
    <row r="92" spans="1:7" ht="15.75">
      <c r="A92" s="85"/>
      <c r="B92" s="48"/>
      <c r="C92" s="97" t="s">
        <v>12</v>
      </c>
      <c r="D92" s="97"/>
      <c r="E92" s="22" t="s">
        <v>13</v>
      </c>
      <c r="F92" s="53">
        <f>SUM(F93)</f>
        <v>5371465</v>
      </c>
      <c r="G92" s="53">
        <f>SUM(G93)</f>
        <v>13580000</v>
      </c>
    </row>
    <row r="93" spans="1:7" ht="16.5" thickBot="1">
      <c r="A93" s="85"/>
      <c r="B93" s="48"/>
      <c r="C93" s="79"/>
      <c r="D93" s="79" t="s">
        <v>16</v>
      </c>
      <c r="E93" s="23" t="s">
        <v>14</v>
      </c>
      <c r="F93" s="30">
        <f>SUM('R5'!G53+'R5'!G155+'R6'!G48+'R5'!G188+'R5'!G80+'R7'!G145+'R7'!G146+'R7'!G147+'R7'!G148+'R4'!G58+'R4'!G107)</f>
        <v>5371465</v>
      </c>
      <c r="G93" s="30">
        <f>SUM('R5'!H53+'R5'!H155+'R6'!H48+'R5'!H188+'R5'!H80+'R7'!H145+'R7'!H146+'R7'!H147+'R7'!H148+'R4'!H58+'R4'!H107)</f>
        <v>13580000</v>
      </c>
    </row>
    <row r="94" spans="1:7" ht="15.75" customHeight="1" thickBot="1">
      <c r="A94" s="111"/>
      <c r="B94" s="46" t="s">
        <v>855</v>
      </c>
      <c r="C94" s="116"/>
      <c r="D94" s="116"/>
      <c r="E94" s="93" t="s">
        <v>49</v>
      </c>
      <c r="F94" s="95">
        <f>SUM(F64+F70+F91)</f>
        <v>113266565</v>
      </c>
      <c r="G94" s="95">
        <f>SUM(G64+G70+G91)</f>
        <v>91430330</v>
      </c>
    </row>
    <row r="95" spans="1:7" ht="27.75" customHeight="1" thickBot="1">
      <c r="A95" s="306" t="s">
        <v>857</v>
      </c>
      <c r="B95" s="307"/>
      <c r="C95" s="307"/>
      <c r="D95" s="307"/>
      <c r="E95" s="309"/>
      <c r="F95" s="105">
        <f>+F3+F13+F40+F46+F51+F55+F64+F70+F91</f>
        <v>333628627</v>
      </c>
      <c r="G95" s="105">
        <f>+G3+G13+G40+G46+G51+G55+G64+G70+G91</f>
        <v>319136625</v>
      </c>
    </row>
    <row r="108" ht="21" customHeight="1"/>
  </sheetData>
  <mergeCells count="1">
    <mergeCell ref="A95:E95"/>
  </mergeCells>
  <printOptions horizontalCentered="1"/>
  <pageMargins left="0.3937007874015748" right="0.3937007874015748" top="0.984251968503937" bottom="0.984251968503937" header="0.4724409448818898" footer="0.5905511811023623"/>
  <pageSetup firstPageNumber="4" useFirstPageNumber="1" fitToHeight="2" horizontalDpi="300" verticalDpi="300" orientation="portrait" paperSize="9" scale="58" r:id="rId1"/>
  <headerFooter alignWithMargins="0">
    <oddHeader>&amp;C&amp;"Times New Roman,Bold"&amp;14A RAČUN PRIHODA I RASHODA
RASHODI</oddHeader>
    <oddFooter>&amp;C&amp;"Times New Roman,Regular"&amp;16&amp;P</oddFooter>
  </headerFooter>
  <rowBreaks count="1" manualBreakCount="1">
    <brk id="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workbookViewId="0" topLeftCell="A1">
      <selection activeCell="F14" sqref="F14"/>
    </sheetView>
  </sheetViews>
  <sheetFormatPr defaultColWidth="9.140625" defaultRowHeight="12.75"/>
  <cols>
    <col min="1" max="1" width="4.7109375" style="10" customWidth="1"/>
    <col min="2" max="2" width="3.8515625" style="43" customWidth="1"/>
    <col min="3" max="3" width="5.140625" style="43" customWidth="1"/>
    <col min="4" max="4" width="5.8515625" style="43" bestFit="1" customWidth="1"/>
    <col min="5" max="5" width="81.421875" style="43" customWidth="1"/>
    <col min="6" max="6" width="17.8515625" style="10" bestFit="1" customWidth="1"/>
    <col min="7" max="7" width="15.421875" style="10" bestFit="1" customWidth="1"/>
    <col min="8" max="16384" width="7.8515625" style="10" customWidth="1"/>
  </cols>
  <sheetData>
    <row r="1" spans="1:7" s="19" customFormat="1" ht="94.5" customHeight="1" thickBot="1">
      <c r="A1" s="38" t="s">
        <v>1007</v>
      </c>
      <c r="B1" s="7" t="s">
        <v>788</v>
      </c>
      <c r="C1" s="7" t="s">
        <v>789</v>
      </c>
      <c r="D1" s="7" t="s">
        <v>790</v>
      </c>
      <c r="E1" s="39" t="s">
        <v>972</v>
      </c>
      <c r="F1" s="195" t="s">
        <v>581</v>
      </c>
      <c r="G1" s="195" t="s">
        <v>706</v>
      </c>
    </row>
    <row r="2" spans="1:7" s="19" customFormat="1" ht="26.25" customHeight="1">
      <c r="A2" s="84">
        <v>5</v>
      </c>
      <c r="B2" s="7"/>
      <c r="C2" s="7"/>
      <c r="D2" s="7"/>
      <c r="E2" s="165" t="s">
        <v>1011</v>
      </c>
      <c r="F2" s="9"/>
      <c r="G2" s="9"/>
    </row>
    <row r="3" spans="1:7" s="25" customFormat="1" ht="15.75">
      <c r="A3" s="80"/>
      <c r="B3" s="50" t="s">
        <v>973</v>
      </c>
      <c r="C3" s="20"/>
      <c r="D3" s="20"/>
      <c r="E3" s="27" t="s">
        <v>974</v>
      </c>
      <c r="F3" s="41">
        <f>+F4</f>
        <v>50000</v>
      </c>
      <c r="G3" s="41">
        <f>+G4</f>
        <v>50000</v>
      </c>
    </row>
    <row r="4" spans="1:7" s="25" customFormat="1" ht="25.5" customHeight="1">
      <c r="A4" s="80"/>
      <c r="B4" s="34"/>
      <c r="C4" s="40" t="s">
        <v>975</v>
      </c>
      <c r="D4" s="34"/>
      <c r="E4" s="166" t="s">
        <v>976</v>
      </c>
      <c r="F4" s="53">
        <f>+F5</f>
        <v>50000</v>
      </c>
      <c r="G4" s="53">
        <f>+G5</f>
        <v>50000</v>
      </c>
    </row>
    <row r="5" spans="1:7" s="25" customFormat="1" ht="15.75">
      <c r="A5" s="80"/>
      <c r="B5" s="34"/>
      <c r="C5" s="34"/>
      <c r="D5" s="34" t="s">
        <v>977</v>
      </c>
      <c r="E5" s="163" t="s">
        <v>978</v>
      </c>
      <c r="F5" s="30">
        <f>SUM('R2'!G37)</f>
        <v>50000</v>
      </c>
      <c r="G5" s="30">
        <f>SUM('R2'!H37)</f>
        <v>50000</v>
      </c>
    </row>
    <row r="6" spans="1:7" s="25" customFormat="1" ht="23.25" customHeight="1">
      <c r="A6" s="80"/>
      <c r="B6" s="48" t="s">
        <v>979</v>
      </c>
      <c r="C6" s="97"/>
      <c r="D6" s="97"/>
      <c r="E6" s="27" t="s">
        <v>554</v>
      </c>
      <c r="F6" s="41">
        <f>SUM(F7)</f>
        <v>560200</v>
      </c>
      <c r="G6" s="41">
        <f>SUM(G7)</f>
        <v>2462000</v>
      </c>
    </row>
    <row r="7" spans="1:7" s="25" customFormat="1" ht="32.25" customHeight="1">
      <c r="A7" s="80"/>
      <c r="B7" s="48"/>
      <c r="C7" s="97" t="s">
        <v>555</v>
      </c>
      <c r="D7" s="79"/>
      <c r="E7" s="166" t="s">
        <v>556</v>
      </c>
      <c r="F7" s="53">
        <f>SUM(F8)</f>
        <v>560200</v>
      </c>
      <c r="G7" s="53">
        <f>SUM(G8)</f>
        <v>2462000</v>
      </c>
    </row>
    <row r="8" spans="1:7" s="25" customFormat="1" ht="20.25" customHeight="1">
      <c r="A8" s="80"/>
      <c r="B8" s="48"/>
      <c r="C8" s="79"/>
      <c r="D8" s="79" t="s">
        <v>557</v>
      </c>
      <c r="E8" s="161" t="s">
        <v>559</v>
      </c>
      <c r="F8" s="30">
        <f>SUM('R2'!G40+'R4'!G167)</f>
        <v>560200</v>
      </c>
      <c r="G8" s="30">
        <f>SUM('R2'!H40+'R4'!H167)</f>
        <v>2462000</v>
      </c>
    </row>
    <row r="9" spans="1:7" s="19" customFormat="1" ht="15.75">
      <c r="A9" s="81"/>
      <c r="B9" s="36" t="s">
        <v>980</v>
      </c>
      <c r="C9" s="36"/>
      <c r="D9" s="36"/>
      <c r="E9" s="162" t="s">
        <v>981</v>
      </c>
      <c r="F9" s="41">
        <f>SUM(F10)</f>
        <v>3620000</v>
      </c>
      <c r="G9" s="41">
        <f>SUM(G10)</f>
        <v>3800000</v>
      </c>
    </row>
    <row r="10" spans="1:7" ht="31.5">
      <c r="A10" s="82"/>
      <c r="B10" s="34"/>
      <c r="C10" s="33" t="s">
        <v>982</v>
      </c>
      <c r="D10" s="34"/>
      <c r="E10" s="166" t="s">
        <v>1041</v>
      </c>
      <c r="F10" s="53">
        <f>+F11</f>
        <v>3620000</v>
      </c>
      <c r="G10" s="53">
        <f>+G11</f>
        <v>3800000</v>
      </c>
    </row>
    <row r="11" spans="1:7" s="25" customFormat="1" ht="31.5">
      <c r="A11" s="80"/>
      <c r="B11" s="36"/>
      <c r="C11" s="36"/>
      <c r="D11" s="34" t="s">
        <v>983</v>
      </c>
      <c r="E11" s="161" t="s">
        <v>777</v>
      </c>
      <c r="F11" s="30">
        <f>SUM('R2'!G43)</f>
        <v>3620000</v>
      </c>
      <c r="G11" s="30">
        <f>SUM('R2'!H43)</f>
        <v>3800000</v>
      </c>
    </row>
    <row r="12" spans="1:7" s="25" customFormat="1" ht="15.75">
      <c r="A12" s="83">
        <v>8</v>
      </c>
      <c r="B12" s="36"/>
      <c r="C12" s="36"/>
      <c r="D12" s="34"/>
      <c r="E12" s="164" t="s">
        <v>1013</v>
      </c>
      <c r="F12" s="30"/>
      <c r="G12" s="30"/>
    </row>
    <row r="13" spans="1:7" s="25" customFormat="1" ht="15.75">
      <c r="A13" s="80"/>
      <c r="B13" s="50" t="s">
        <v>984</v>
      </c>
      <c r="C13" s="20"/>
      <c r="D13" s="20"/>
      <c r="E13" s="27" t="s">
        <v>778</v>
      </c>
      <c r="F13" s="41">
        <f>SUM(F14)</f>
        <v>1460000</v>
      </c>
      <c r="G13" s="41">
        <f>SUM(G14)</f>
        <v>2350000</v>
      </c>
    </row>
    <row r="14" spans="1:7" s="25" customFormat="1" ht="31.5">
      <c r="A14" s="80"/>
      <c r="B14" s="21"/>
      <c r="C14" s="20" t="s">
        <v>985</v>
      </c>
      <c r="D14" s="21"/>
      <c r="E14" s="22" t="s">
        <v>779</v>
      </c>
      <c r="F14" s="53">
        <f>SUM(F15)</f>
        <v>1460000</v>
      </c>
      <c r="G14" s="53">
        <f>SUM(G15)</f>
        <v>2350000</v>
      </c>
    </row>
    <row r="15" spans="1:7" s="25" customFormat="1" ht="31.5">
      <c r="A15" s="80"/>
      <c r="B15" s="21"/>
      <c r="C15" s="21"/>
      <c r="D15" s="21" t="s">
        <v>986</v>
      </c>
      <c r="E15" s="23" t="s">
        <v>1042</v>
      </c>
      <c r="F15" s="30">
        <v>1460000</v>
      </c>
      <c r="G15" s="30">
        <v>2350000</v>
      </c>
    </row>
    <row r="16" spans="1:7" s="25" customFormat="1" ht="15.75">
      <c r="A16" s="80"/>
      <c r="B16" s="50" t="s">
        <v>987</v>
      </c>
      <c r="C16" s="20"/>
      <c r="D16" s="20"/>
      <c r="E16" s="27" t="s">
        <v>988</v>
      </c>
      <c r="F16" s="41">
        <f>SUM(F17)</f>
        <v>7400000</v>
      </c>
      <c r="G16" s="41">
        <f>SUM(G17)</f>
        <v>0</v>
      </c>
    </row>
    <row r="17" spans="1:7" s="25" customFormat="1" ht="31.5">
      <c r="A17" s="80"/>
      <c r="B17" s="21"/>
      <c r="C17" s="20" t="s">
        <v>1043</v>
      </c>
      <c r="D17" s="20"/>
      <c r="E17" s="22" t="s">
        <v>753</v>
      </c>
      <c r="F17" s="53">
        <f>SUM(F18)</f>
        <v>7400000</v>
      </c>
      <c r="G17" s="53">
        <f>SUM(G18)</f>
        <v>0</v>
      </c>
    </row>
    <row r="18" spans="1:7" s="25" customFormat="1" ht="16.5" thickBot="1">
      <c r="A18" s="80"/>
      <c r="B18" s="21"/>
      <c r="C18" s="21"/>
      <c r="D18" s="21" t="s">
        <v>1044</v>
      </c>
      <c r="E18" s="23" t="s">
        <v>736</v>
      </c>
      <c r="F18" s="30">
        <v>7400000</v>
      </c>
      <c r="G18" s="30">
        <v>0</v>
      </c>
    </row>
    <row r="19" spans="1:7" s="42" customFormat="1" ht="27.75" customHeight="1" thickBot="1">
      <c r="A19" s="310" t="s">
        <v>989</v>
      </c>
      <c r="B19" s="311"/>
      <c r="C19" s="311"/>
      <c r="D19" s="311"/>
      <c r="E19" s="312"/>
      <c r="F19" s="95">
        <f>SUM(F16+F13-F3-F6-F9)</f>
        <v>4629800</v>
      </c>
      <c r="G19" s="95">
        <f>SUM(G16+G13-G3-G6-G9)</f>
        <v>-3962000</v>
      </c>
    </row>
  </sheetData>
  <mergeCells count="1">
    <mergeCell ref="A19:E19"/>
  </mergeCells>
  <printOptions horizontalCentered="1"/>
  <pageMargins left="0.7874015748031497" right="0.7874015748031497" top="0.984251968503937" bottom="0.984251968503937" header="0.5905511811023623" footer="0.5905511811023623"/>
  <pageSetup firstPageNumber="6" useFirstPageNumber="1" horizontalDpi="300" verticalDpi="300" orientation="portrait" paperSize="9" scale="52" r:id="rId1"/>
  <headerFooter alignWithMargins="0">
    <oddHeader>&amp;C&amp;"Times New Roman,Bold"&amp;14C RAČUN FINANCIRANJA</oddHeader>
    <oddFooter>&amp;C&amp;"Times New Roman,Regular"&amp;16&amp;P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2"/>
  <sheetViews>
    <sheetView zoomScale="75" zoomScaleNormal="75" workbookViewId="0" topLeftCell="A108">
      <selection activeCell="F136" sqref="F136"/>
    </sheetView>
  </sheetViews>
  <sheetFormatPr defaultColWidth="9.140625" defaultRowHeight="12.75"/>
  <cols>
    <col min="1" max="1" width="4.7109375" style="43" bestFit="1" customWidth="1"/>
    <col min="2" max="2" width="4.140625" style="43" customWidth="1"/>
    <col min="3" max="3" width="4.140625" style="43" bestFit="1" customWidth="1"/>
    <col min="4" max="4" width="5.421875" style="43" bestFit="1" customWidth="1"/>
    <col min="5" max="5" width="5.8515625" style="43" bestFit="1" customWidth="1"/>
    <col min="6" max="6" width="76.8515625" style="78" customWidth="1"/>
    <col min="7" max="7" width="17.00390625" style="10" customWidth="1"/>
    <col min="8" max="8" width="16.57421875" style="10" bestFit="1" customWidth="1"/>
    <col min="9" max="9" width="14.421875" style="10" bestFit="1" customWidth="1"/>
    <col min="10" max="16384" width="7.8515625" style="10" customWidth="1"/>
  </cols>
  <sheetData>
    <row r="1" spans="1:8" s="19" customFormat="1" ht="92.25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93" t="s">
        <v>858</v>
      </c>
      <c r="G1" s="195" t="s">
        <v>581</v>
      </c>
      <c r="H1" s="195" t="s">
        <v>706</v>
      </c>
    </row>
    <row r="2" spans="1:8" s="19" customFormat="1" ht="15" customHeight="1">
      <c r="A2" s="325" t="s">
        <v>302</v>
      </c>
      <c r="B2" s="326"/>
      <c r="C2" s="326"/>
      <c r="D2" s="326"/>
      <c r="E2" s="326"/>
      <c r="F2" s="327"/>
      <c r="G2" s="238">
        <f>SUM(G3)</f>
        <v>21833500</v>
      </c>
      <c r="H2" s="238">
        <f>SUM(H3)</f>
        <v>21415330</v>
      </c>
    </row>
    <row r="3" spans="1:8" s="19" customFormat="1" ht="15" customHeight="1">
      <c r="A3" s="328" t="s">
        <v>303</v>
      </c>
      <c r="B3" s="329"/>
      <c r="C3" s="329"/>
      <c r="D3" s="329"/>
      <c r="E3" s="329"/>
      <c r="F3" s="330"/>
      <c r="G3" s="239">
        <f>SUM(G4+G36+G57+G67+G73+G79+G89)</f>
        <v>21833500</v>
      </c>
      <c r="H3" s="239">
        <f>SUM(H4+H36+H57+H67+H73+H79+H89)</f>
        <v>21415330</v>
      </c>
    </row>
    <row r="4" spans="1:8" s="19" customFormat="1" ht="17.25" customHeight="1">
      <c r="A4" s="331" t="s">
        <v>304</v>
      </c>
      <c r="B4" s="332"/>
      <c r="C4" s="332"/>
      <c r="D4" s="332"/>
      <c r="E4" s="332"/>
      <c r="F4" s="333"/>
      <c r="G4" s="240">
        <f>SUM(G7+G15)</f>
        <v>14445000</v>
      </c>
      <c r="H4" s="240">
        <f>SUM(H7+H15)</f>
        <v>13310000</v>
      </c>
    </row>
    <row r="5" spans="1:8" s="19" customFormat="1" ht="15" customHeight="1" thickBot="1">
      <c r="A5" s="313" t="s">
        <v>1224</v>
      </c>
      <c r="B5" s="314"/>
      <c r="C5" s="314"/>
      <c r="D5" s="314"/>
      <c r="E5" s="314"/>
      <c r="F5" s="315"/>
      <c r="G5" s="253"/>
      <c r="H5" s="253"/>
    </row>
    <row r="6" spans="1:8" s="19" customFormat="1" ht="15" customHeight="1">
      <c r="A6" s="167"/>
      <c r="B6" s="27" t="s">
        <v>991</v>
      </c>
      <c r="C6" s="168"/>
      <c r="D6" s="168"/>
      <c r="E6" s="168"/>
      <c r="F6" s="76" t="s">
        <v>1008</v>
      </c>
      <c r="G6" s="56"/>
      <c r="H6" s="56"/>
    </row>
    <row r="7" spans="1:8" s="19" customFormat="1" ht="15" customHeight="1">
      <c r="A7" s="167"/>
      <c r="B7" s="168"/>
      <c r="C7" s="27" t="s">
        <v>859</v>
      </c>
      <c r="D7" s="168"/>
      <c r="E7" s="168"/>
      <c r="F7" s="27" t="s">
        <v>860</v>
      </c>
      <c r="G7" s="56">
        <f>SUM(G8+G10+G12)</f>
        <v>8545000</v>
      </c>
      <c r="H7" s="56">
        <f>SUM(H8+H10+H12)</f>
        <v>8400000</v>
      </c>
    </row>
    <row r="8" spans="1:9" s="19" customFormat="1" ht="15" customHeight="1">
      <c r="A8" s="167"/>
      <c r="B8" s="169"/>
      <c r="C8" s="169"/>
      <c r="D8" s="159" t="s">
        <v>861</v>
      </c>
      <c r="E8" s="169"/>
      <c r="F8" s="22" t="s">
        <v>862</v>
      </c>
      <c r="G8" s="100">
        <f>SUM(G9)</f>
        <v>5850000</v>
      </c>
      <c r="H8" s="100">
        <f>SUM(H9)</f>
        <v>6400000</v>
      </c>
      <c r="I8" s="237"/>
    </row>
    <row r="9" spans="1:9" s="19" customFormat="1" ht="15" customHeight="1">
      <c r="A9" s="170" t="s">
        <v>380</v>
      </c>
      <c r="B9" s="169"/>
      <c r="C9" s="169"/>
      <c r="D9" s="169"/>
      <c r="E9" s="169" t="s">
        <v>863</v>
      </c>
      <c r="F9" s="23" t="s">
        <v>1009</v>
      </c>
      <c r="G9" s="101">
        <v>5850000</v>
      </c>
      <c r="H9" s="101">
        <v>6400000</v>
      </c>
      <c r="I9" s="237"/>
    </row>
    <row r="10" spans="1:9" s="19" customFormat="1" ht="15" customHeight="1">
      <c r="A10" s="170"/>
      <c r="B10" s="169"/>
      <c r="C10" s="169"/>
      <c r="D10" s="159" t="s">
        <v>864</v>
      </c>
      <c r="E10" s="169"/>
      <c r="F10" s="22" t="s">
        <v>865</v>
      </c>
      <c r="G10" s="100">
        <f>SUM(G11)</f>
        <v>1680000</v>
      </c>
      <c r="H10" s="100">
        <f>SUM(H11)</f>
        <v>900000</v>
      </c>
      <c r="I10" s="237"/>
    </row>
    <row r="11" spans="1:8" s="19" customFormat="1" ht="15" customHeight="1">
      <c r="A11" s="170" t="s">
        <v>381</v>
      </c>
      <c r="B11" s="169"/>
      <c r="C11" s="169"/>
      <c r="D11" s="159"/>
      <c r="E11" s="169" t="s">
        <v>866</v>
      </c>
      <c r="F11" s="23" t="s">
        <v>867</v>
      </c>
      <c r="G11" s="101">
        <v>1680000</v>
      </c>
      <c r="H11" s="101">
        <v>900000</v>
      </c>
    </row>
    <row r="12" spans="1:8" s="19" customFormat="1" ht="15" customHeight="1">
      <c r="A12" s="170"/>
      <c r="B12" s="169"/>
      <c r="C12" s="169"/>
      <c r="D12" s="159" t="s">
        <v>868</v>
      </c>
      <c r="E12" s="169"/>
      <c r="F12" s="22" t="s">
        <v>869</v>
      </c>
      <c r="G12" s="100">
        <f>SUM(+G13+G14)</f>
        <v>1015000</v>
      </c>
      <c r="H12" s="100">
        <f>SUM(+H13+H14)</f>
        <v>1100000</v>
      </c>
    </row>
    <row r="13" spans="1:8" s="19" customFormat="1" ht="15" customHeight="1">
      <c r="A13" s="170" t="s">
        <v>991</v>
      </c>
      <c r="B13" s="169"/>
      <c r="C13" s="169"/>
      <c r="D13" s="169"/>
      <c r="E13" s="169" t="s">
        <v>870</v>
      </c>
      <c r="F13" s="23" t="s">
        <v>871</v>
      </c>
      <c r="G13" s="101">
        <v>910000</v>
      </c>
      <c r="H13" s="101">
        <v>990000</v>
      </c>
    </row>
    <row r="14" spans="1:8" s="19" customFormat="1" ht="15" customHeight="1">
      <c r="A14" s="170" t="s">
        <v>992</v>
      </c>
      <c r="B14" s="169"/>
      <c r="C14" s="169"/>
      <c r="D14" s="169"/>
      <c r="E14" s="169" t="s">
        <v>872</v>
      </c>
      <c r="F14" s="23" t="s">
        <v>873</v>
      </c>
      <c r="G14" s="101">
        <v>105000</v>
      </c>
      <c r="H14" s="101">
        <v>110000</v>
      </c>
    </row>
    <row r="15" spans="1:8" s="19" customFormat="1" ht="15" customHeight="1">
      <c r="A15" s="170"/>
      <c r="B15" s="76"/>
      <c r="C15" s="76" t="s">
        <v>874</v>
      </c>
      <c r="D15" s="76"/>
      <c r="E15" s="76"/>
      <c r="F15" s="27" t="s">
        <v>875</v>
      </c>
      <c r="G15" s="56">
        <f>SUM(G16+G20+G33+G24)</f>
        <v>5900000</v>
      </c>
      <c r="H15" s="56">
        <f>SUM(H16+H20+H33+H24)</f>
        <v>4910000</v>
      </c>
    </row>
    <row r="16" spans="1:8" s="19" customFormat="1" ht="15" customHeight="1">
      <c r="A16" s="170"/>
      <c r="B16" s="168"/>
      <c r="C16" s="27"/>
      <c r="D16" s="159" t="s">
        <v>876</v>
      </c>
      <c r="E16" s="168"/>
      <c r="F16" s="22" t="s">
        <v>877</v>
      </c>
      <c r="G16" s="100">
        <f>SUM(+G18+G17+G19)</f>
        <v>520000</v>
      </c>
      <c r="H16" s="100">
        <f>SUM(+H18+H17+H19)</f>
        <v>615000</v>
      </c>
    </row>
    <row r="17" spans="1:8" s="19" customFormat="1" ht="15" customHeight="1">
      <c r="A17" s="170" t="s">
        <v>993</v>
      </c>
      <c r="B17" s="168"/>
      <c r="C17" s="27"/>
      <c r="D17" s="159"/>
      <c r="E17" s="169" t="s">
        <v>878</v>
      </c>
      <c r="F17" s="23" t="s">
        <v>879</v>
      </c>
      <c r="G17" s="30">
        <v>200000</v>
      </c>
      <c r="H17" s="30">
        <v>200000</v>
      </c>
    </row>
    <row r="18" spans="1:8" s="19" customFormat="1" ht="15" customHeight="1">
      <c r="A18" s="170" t="s">
        <v>382</v>
      </c>
      <c r="B18" s="169"/>
      <c r="C18" s="27"/>
      <c r="D18" s="169"/>
      <c r="E18" s="169" t="s">
        <v>880</v>
      </c>
      <c r="F18" s="23" t="s">
        <v>1031</v>
      </c>
      <c r="G18" s="101">
        <v>170000</v>
      </c>
      <c r="H18" s="101">
        <v>265000</v>
      </c>
    </row>
    <row r="19" spans="1:8" s="19" customFormat="1" ht="15" customHeight="1">
      <c r="A19" s="170" t="s">
        <v>383</v>
      </c>
      <c r="B19" s="169"/>
      <c r="C19" s="27"/>
      <c r="D19" s="169"/>
      <c r="E19" s="169" t="s">
        <v>881</v>
      </c>
      <c r="F19" s="23" t="s">
        <v>882</v>
      </c>
      <c r="G19" s="30">
        <v>150000</v>
      </c>
      <c r="H19" s="30">
        <v>150000</v>
      </c>
    </row>
    <row r="20" spans="1:8" s="19" customFormat="1" ht="15" customHeight="1">
      <c r="A20" s="170"/>
      <c r="B20" s="169"/>
      <c r="C20" s="27"/>
      <c r="D20" s="159" t="s">
        <v>883</v>
      </c>
      <c r="E20" s="169"/>
      <c r="F20" s="22" t="s">
        <v>884</v>
      </c>
      <c r="G20" s="100">
        <f>SUM(G21+G22+G23)</f>
        <v>970000</v>
      </c>
      <c r="H20" s="100">
        <f>SUM(H21+H22+H23)</f>
        <v>1005000</v>
      </c>
    </row>
    <row r="21" spans="1:8" s="19" customFormat="1" ht="15" customHeight="1">
      <c r="A21" s="170" t="s">
        <v>384</v>
      </c>
      <c r="B21" s="169"/>
      <c r="C21" s="27"/>
      <c r="D21" s="169"/>
      <c r="E21" s="169" t="s">
        <v>885</v>
      </c>
      <c r="F21" s="23" t="s">
        <v>1032</v>
      </c>
      <c r="G21" s="101">
        <v>450000</v>
      </c>
      <c r="H21" s="101">
        <v>520000</v>
      </c>
    </row>
    <row r="22" spans="1:8" s="19" customFormat="1" ht="15" customHeight="1">
      <c r="A22" s="170" t="s">
        <v>385</v>
      </c>
      <c r="B22" s="169"/>
      <c r="C22" s="27"/>
      <c r="D22" s="169"/>
      <c r="E22" s="169" t="s">
        <v>888</v>
      </c>
      <c r="F22" s="23" t="s">
        <v>889</v>
      </c>
      <c r="G22" s="30">
        <v>450000</v>
      </c>
      <c r="H22" s="30">
        <v>450000</v>
      </c>
    </row>
    <row r="23" spans="1:8" s="19" customFormat="1" ht="15" customHeight="1">
      <c r="A23" s="170" t="s">
        <v>386</v>
      </c>
      <c r="B23" s="169"/>
      <c r="C23" s="27"/>
      <c r="D23" s="169"/>
      <c r="E23" s="169" t="s">
        <v>892</v>
      </c>
      <c r="F23" s="23" t="s">
        <v>1025</v>
      </c>
      <c r="G23" s="30">
        <v>70000</v>
      </c>
      <c r="H23" s="30">
        <v>35000</v>
      </c>
    </row>
    <row r="24" spans="1:8" s="19" customFormat="1" ht="15" customHeight="1">
      <c r="A24" s="170"/>
      <c r="B24" s="169"/>
      <c r="C24" s="27"/>
      <c r="D24" s="159" t="s">
        <v>893</v>
      </c>
      <c r="E24" s="168"/>
      <c r="F24" s="22" t="s">
        <v>894</v>
      </c>
      <c r="G24" s="53">
        <f>SUM(G25:G32)</f>
        <v>3560000</v>
      </c>
      <c r="H24" s="53">
        <f>SUM(H25:H32)</f>
        <v>3090000</v>
      </c>
    </row>
    <row r="25" spans="1:8" s="19" customFormat="1" ht="15" customHeight="1">
      <c r="A25" s="170" t="s">
        <v>387</v>
      </c>
      <c r="B25" s="169"/>
      <c r="C25" s="27"/>
      <c r="D25" s="169"/>
      <c r="E25" s="169" t="s">
        <v>895</v>
      </c>
      <c r="F25" s="23" t="s">
        <v>896</v>
      </c>
      <c r="G25" s="30">
        <v>1270000</v>
      </c>
      <c r="H25" s="30">
        <v>1100000</v>
      </c>
    </row>
    <row r="26" spans="1:8" s="19" customFormat="1" ht="15" customHeight="1">
      <c r="A26" s="170" t="s">
        <v>388</v>
      </c>
      <c r="B26" s="169"/>
      <c r="C26" s="27"/>
      <c r="D26" s="169"/>
      <c r="E26" s="169" t="s">
        <v>897</v>
      </c>
      <c r="F26" s="23" t="s">
        <v>999</v>
      </c>
      <c r="G26" s="30">
        <v>400000</v>
      </c>
      <c r="H26" s="30">
        <v>380000</v>
      </c>
    </row>
    <row r="27" spans="1:8" s="19" customFormat="1" ht="15" customHeight="1">
      <c r="A27" s="170" t="s">
        <v>389</v>
      </c>
      <c r="B27" s="169"/>
      <c r="C27" s="27"/>
      <c r="D27" s="169"/>
      <c r="E27" s="169" t="s">
        <v>897</v>
      </c>
      <c r="F27" s="23" t="s">
        <v>1000</v>
      </c>
      <c r="G27" s="30">
        <v>160000</v>
      </c>
      <c r="H27" s="30">
        <v>80000</v>
      </c>
    </row>
    <row r="28" spans="1:8" s="19" customFormat="1" ht="15" customHeight="1">
      <c r="A28" s="170" t="s">
        <v>390</v>
      </c>
      <c r="B28" s="169"/>
      <c r="C28" s="27"/>
      <c r="D28" s="169"/>
      <c r="E28" s="169" t="s">
        <v>897</v>
      </c>
      <c r="F28" s="23" t="s">
        <v>27</v>
      </c>
      <c r="G28" s="30">
        <v>260000</v>
      </c>
      <c r="H28" s="30">
        <v>250000</v>
      </c>
    </row>
    <row r="29" spans="1:8" s="19" customFormat="1" ht="15" customHeight="1">
      <c r="A29" s="170" t="s">
        <v>391</v>
      </c>
      <c r="B29" s="169"/>
      <c r="C29" s="27"/>
      <c r="D29" s="169"/>
      <c r="E29" s="169" t="s">
        <v>899</v>
      </c>
      <c r="F29" s="23" t="s">
        <v>1045</v>
      </c>
      <c r="G29" s="30">
        <v>600000</v>
      </c>
      <c r="H29" s="30">
        <v>550000</v>
      </c>
    </row>
    <row r="30" spans="1:8" s="19" customFormat="1" ht="15" customHeight="1">
      <c r="A30" s="170" t="s">
        <v>392</v>
      </c>
      <c r="B30" s="169"/>
      <c r="C30" s="27"/>
      <c r="D30" s="169"/>
      <c r="E30" s="169" t="s">
        <v>900</v>
      </c>
      <c r="F30" s="23" t="s">
        <v>901</v>
      </c>
      <c r="G30" s="30">
        <v>690000</v>
      </c>
      <c r="H30" s="30">
        <v>550000</v>
      </c>
    </row>
    <row r="31" spans="1:8" s="19" customFormat="1" ht="15" customHeight="1">
      <c r="A31" s="170" t="s">
        <v>393</v>
      </c>
      <c r="B31" s="169"/>
      <c r="C31" s="27"/>
      <c r="D31" s="169"/>
      <c r="E31" s="169" t="s">
        <v>902</v>
      </c>
      <c r="F31" s="23" t="s">
        <v>1034</v>
      </c>
      <c r="G31" s="30">
        <v>80000</v>
      </c>
      <c r="H31" s="30">
        <v>80000</v>
      </c>
    </row>
    <row r="32" spans="1:8" s="19" customFormat="1" ht="15" customHeight="1">
      <c r="A32" s="170" t="s">
        <v>394</v>
      </c>
      <c r="B32" s="169"/>
      <c r="C32" s="27"/>
      <c r="D32" s="169"/>
      <c r="E32" s="169" t="s">
        <v>903</v>
      </c>
      <c r="F32" s="23" t="s">
        <v>997</v>
      </c>
      <c r="G32" s="30">
        <v>100000</v>
      </c>
      <c r="H32" s="30">
        <v>100000</v>
      </c>
    </row>
    <row r="33" spans="1:8" s="19" customFormat="1" ht="15" customHeight="1">
      <c r="A33" s="170"/>
      <c r="B33" s="169"/>
      <c r="C33" s="169"/>
      <c r="D33" s="159" t="s">
        <v>911</v>
      </c>
      <c r="E33" s="169"/>
      <c r="F33" s="22" t="s">
        <v>994</v>
      </c>
      <c r="G33" s="100">
        <f>SUM(G34:G35)</f>
        <v>850000</v>
      </c>
      <c r="H33" s="100">
        <f>SUM(H34:H35)</f>
        <v>200000</v>
      </c>
    </row>
    <row r="34" spans="1:8" s="19" customFormat="1" ht="15" customHeight="1">
      <c r="A34" s="170" t="s">
        <v>395</v>
      </c>
      <c r="B34" s="169"/>
      <c r="C34" s="169"/>
      <c r="D34" s="159"/>
      <c r="E34" s="169" t="s">
        <v>917</v>
      </c>
      <c r="F34" s="23" t="s">
        <v>918</v>
      </c>
      <c r="G34" s="101">
        <v>250000</v>
      </c>
      <c r="H34" s="101">
        <v>200000</v>
      </c>
    </row>
    <row r="35" spans="1:8" s="19" customFormat="1" ht="15" customHeight="1" thickBot="1">
      <c r="A35" s="170"/>
      <c r="B35" s="169"/>
      <c r="C35" s="169"/>
      <c r="D35" s="159"/>
      <c r="E35" s="169" t="s">
        <v>917</v>
      </c>
      <c r="F35" s="23" t="s">
        <v>593</v>
      </c>
      <c r="G35" s="101">
        <v>600000</v>
      </c>
      <c r="H35" s="101">
        <v>0</v>
      </c>
    </row>
    <row r="36" spans="1:8" s="51" customFormat="1" ht="15.75">
      <c r="A36" s="319" t="s">
        <v>305</v>
      </c>
      <c r="B36" s="320"/>
      <c r="C36" s="320"/>
      <c r="D36" s="320"/>
      <c r="E36" s="320"/>
      <c r="F36" s="321"/>
      <c r="G36" s="246">
        <f>SUM(G39+G52)</f>
        <v>4980000</v>
      </c>
      <c r="H36" s="246">
        <f>SUM(H39+H52)</f>
        <v>5420000</v>
      </c>
    </row>
    <row r="37" spans="1:8" s="51" customFormat="1" ht="16.5" thickBot="1">
      <c r="A37" s="313" t="s">
        <v>1224</v>
      </c>
      <c r="B37" s="314"/>
      <c r="C37" s="314"/>
      <c r="D37" s="314"/>
      <c r="E37" s="314"/>
      <c r="F37" s="315"/>
      <c r="G37" s="279"/>
      <c r="H37" s="279"/>
    </row>
    <row r="38" spans="1:8" s="51" customFormat="1" ht="15.75">
      <c r="A38" s="167"/>
      <c r="B38" s="27" t="s">
        <v>991</v>
      </c>
      <c r="C38" s="168"/>
      <c r="D38" s="168"/>
      <c r="E38" s="168"/>
      <c r="F38" s="76" t="s">
        <v>1008</v>
      </c>
      <c r="G38" s="101"/>
      <c r="H38" s="101"/>
    </row>
    <row r="39" spans="1:8" s="51" customFormat="1" ht="15.75">
      <c r="A39" s="167"/>
      <c r="B39" s="169"/>
      <c r="C39" s="76" t="s">
        <v>874</v>
      </c>
      <c r="D39" s="76"/>
      <c r="E39" s="76"/>
      <c r="F39" s="27" t="s">
        <v>875</v>
      </c>
      <c r="G39" s="56">
        <f>SUM(G40+G44)</f>
        <v>3780000</v>
      </c>
      <c r="H39" s="56">
        <f>SUM(H40+H44)</f>
        <v>4020000</v>
      </c>
    </row>
    <row r="40" spans="1:8" s="52" customFormat="1" ht="15.75">
      <c r="A40" s="171"/>
      <c r="B40" s="169"/>
      <c r="C40" s="169"/>
      <c r="D40" s="159" t="s">
        <v>893</v>
      </c>
      <c r="E40" s="168"/>
      <c r="F40" s="22" t="s">
        <v>894</v>
      </c>
      <c r="G40" s="53">
        <f>G41+G42+G43</f>
        <v>1550000</v>
      </c>
      <c r="H40" s="53">
        <f>H41+H42+H43</f>
        <v>1610000</v>
      </c>
    </row>
    <row r="41" spans="1:8" s="51" customFormat="1" ht="15.75">
      <c r="A41" s="171" t="s">
        <v>60</v>
      </c>
      <c r="B41" s="169"/>
      <c r="C41" s="169"/>
      <c r="D41" s="169"/>
      <c r="E41" s="169" t="s">
        <v>899</v>
      </c>
      <c r="F41" s="23" t="s">
        <v>225</v>
      </c>
      <c r="G41" s="30">
        <v>630000</v>
      </c>
      <c r="H41" s="30">
        <v>710000</v>
      </c>
    </row>
    <row r="42" spans="1:8" s="51" customFormat="1" ht="15.75" customHeight="1">
      <c r="A42" s="171" t="s">
        <v>61</v>
      </c>
      <c r="B42" s="169"/>
      <c r="C42" s="169"/>
      <c r="D42" s="169"/>
      <c r="E42" s="169" t="s">
        <v>899</v>
      </c>
      <c r="F42" s="23" t="s">
        <v>1045</v>
      </c>
      <c r="G42" s="30">
        <v>570000</v>
      </c>
      <c r="H42" s="30">
        <v>600000</v>
      </c>
    </row>
    <row r="43" spans="1:8" s="24" customFormat="1" ht="15.75">
      <c r="A43" s="171" t="s">
        <v>62</v>
      </c>
      <c r="B43" s="169"/>
      <c r="C43" s="169"/>
      <c r="D43" s="169"/>
      <c r="E43" s="169" t="s">
        <v>904</v>
      </c>
      <c r="F43" s="23" t="s">
        <v>1001</v>
      </c>
      <c r="G43" s="30">
        <v>350000</v>
      </c>
      <c r="H43" s="30">
        <v>300000</v>
      </c>
    </row>
    <row r="44" spans="1:8" s="24" customFormat="1" ht="15.75" customHeight="1">
      <c r="A44" s="167"/>
      <c r="B44" s="168"/>
      <c r="C44" s="27"/>
      <c r="D44" s="22" t="s">
        <v>911</v>
      </c>
      <c r="E44" s="23"/>
      <c r="F44" s="22" t="s">
        <v>994</v>
      </c>
      <c r="G44" s="53">
        <f>SUM(G45:G51)</f>
        <v>2230000</v>
      </c>
      <c r="H44" s="53">
        <f>SUM(H45:H51)</f>
        <v>2410000</v>
      </c>
    </row>
    <row r="45" spans="1:8" s="24" customFormat="1" ht="15.75">
      <c r="A45" s="171" t="s">
        <v>63</v>
      </c>
      <c r="B45" s="169"/>
      <c r="C45" s="27"/>
      <c r="D45" s="23"/>
      <c r="E45" s="23" t="s">
        <v>912</v>
      </c>
      <c r="F45" s="23" t="s">
        <v>1035</v>
      </c>
      <c r="G45" s="30">
        <v>870000</v>
      </c>
      <c r="H45" s="30">
        <v>1095000</v>
      </c>
    </row>
    <row r="46" spans="1:8" s="24" customFormat="1" ht="15.75">
      <c r="A46" s="171" t="s">
        <v>64</v>
      </c>
      <c r="B46" s="169"/>
      <c r="C46" s="27"/>
      <c r="D46" s="23"/>
      <c r="E46" s="23" t="s">
        <v>915</v>
      </c>
      <c r="F46" s="23" t="s">
        <v>916</v>
      </c>
      <c r="G46" s="30">
        <v>350000</v>
      </c>
      <c r="H46" s="30">
        <v>350000</v>
      </c>
    </row>
    <row r="47" spans="1:8" s="52" customFormat="1" ht="15.75">
      <c r="A47" s="171" t="s">
        <v>65</v>
      </c>
      <c r="B47" s="169"/>
      <c r="C47" s="76"/>
      <c r="D47" s="169"/>
      <c r="E47" s="169" t="s">
        <v>917</v>
      </c>
      <c r="F47" s="23" t="s">
        <v>1028</v>
      </c>
      <c r="G47" s="30">
        <v>345000</v>
      </c>
      <c r="H47" s="30">
        <v>300000</v>
      </c>
    </row>
    <row r="48" spans="1:8" s="52" customFormat="1" ht="15.75">
      <c r="A48" s="171" t="s">
        <v>66</v>
      </c>
      <c r="B48" s="169"/>
      <c r="C48" s="76"/>
      <c r="D48" s="169"/>
      <c r="E48" s="169" t="s">
        <v>917</v>
      </c>
      <c r="F48" s="23" t="s">
        <v>545</v>
      </c>
      <c r="G48" s="30">
        <v>50000</v>
      </c>
      <c r="H48" s="30">
        <v>50000</v>
      </c>
    </row>
    <row r="49" spans="1:8" s="51" customFormat="1" ht="15.75">
      <c r="A49" s="171" t="s">
        <v>396</v>
      </c>
      <c r="B49" s="169"/>
      <c r="C49" s="76"/>
      <c r="D49" s="169"/>
      <c r="E49" s="169" t="s">
        <v>917</v>
      </c>
      <c r="F49" s="23" t="s">
        <v>1029</v>
      </c>
      <c r="G49" s="30">
        <v>400000</v>
      </c>
      <c r="H49" s="30">
        <v>400000</v>
      </c>
    </row>
    <row r="50" spans="1:8" s="51" customFormat="1" ht="15.75">
      <c r="A50" s="171" t="s">
        <v>397</v>
      </c>
      <c r="B50" s="169"/>
      <c r="C50" s="76"/>
      <c r="D50" s="169"/>
      <c r="E50" s="169" t="s">
        <v>917</v>
      </c>
      <c r="F50" s="23" t="s">
        <v>627</v>
      </c>
      <c r="G50" s="30">
        <v>75000</v>
      </c>
      <c r="H50" s="30">
        <v>75000</v>
      </c>
    </row>
    <row r="51" spans="1:8" ht="15.75">
      <c r="A51" s="171" t="s">
        <v>398</v>
      </c>
      <c r="B51" s="169"/>
      <c r="C51" s="76"/>
      <c r="D51" s="169"/>
      <c r="E51" s="169" t="s">
        <v>917</v>
      </c>
      <c r="F51" s="23" t="s">
        <v>1030</v>
      </c>
      <c r="G51" s="30">
        <v>140000</v>
      </c>
      <c r="H51" s="30">
        <v>140000</v>
      </c>
    </row>
    <row r="52" spans="1:8" ht="15.75">
      <c r="A52" s="171"/>
      <c r="B52" s="169"/>
      <c r="C52" s="76" t="s">
        <v>942</v>
      </c>
      <c r="D52" s="159"/>
      <c r="E52" s="159"/>
      <c r="F52" s="27" t="s">
        <v>1018</v>
      </c>
      <c r="G52" s="41">
        <f>SUM(G53+G55)</f>
        <v>1200000</v>
      </c>
      <c r="H52" s="41">
        <f>SUM(H53+H55)</f>
        <v>1400000</v>
      </c>
    </row>
    <row r="53" spans="1:8" ht="15.75">
      <c r="A53" s="171"/>
      <c r="B53" s="169"/>
      <c r="C53" s="76"/>
      <c r="D53" s="159" t="s">
        <v>943</v>
      </c>
      <c r="E53" s="159"/>
      <c r="F53" s="22" t="s">
        <v>944</v>
      </c>
      <c r="G53" s="53">
        <f>SUM(G54)</f>
        <v>200000</v>
      </c>
      <c r="H53" s="53">
        <f>SUM(H54)</f>
        <v>200000</v>
      </c>
    </row>
    <row r="54" spans="1:8" ht="15.75">
      <c r="A54" s="171" t="s">
        <v>399</v>
      </c>
      <c r="B54" s="169"/>
      <c r="C54" s="76"/>
      <c r="D54" s="159"/>
      <c r="E54" s="169" t="s">
        <v>945</v>
      </c>
      <c r="F54" s="23" t="s">
        <v>1234</v>
      </c>
      <c r="G54" s="30">
        <v>200000</v>
      </c>
      <c r="H54" s="30">
        <v>200000</v>
      </c>
    </row>
    <row r="55" spans="1:8" ht="15.75">
      <c r="A55" s="171"/>
      <c r="B55" s="169"/>
      <c r="C55" s="169"/>
      <c r="D55" s="159" t="s">
        <v>946</v>
      </c>
      <c r="E55" s="169"/>
      <c r="F55" s="22" t="s">
        <v>947</v>
      </c>
      <c r="G55" s="53">
        <f>SUM(G56)</f>
        <v>1000000</v>
      </c>
      <c r="H55" s="53">
        <f>SUM(H56)</f>
        <v>1200000</v>
      </c>
    </row>
    <row r="56" spans="1:8" ht="21" customHeight="1" thickBot="1">
      <c r="A56" s="184" t="s">
        <v>859</v>
      </c>
      <c r="B56" s="175"/>
      <c r="C56" s="175"/>
      <c r="D56" s="175"/>
      <c r="E56" s="175" t="s">
        <v>948</v>
      </c>
      <c r="F56" s="35" t="s">
        <v>217</v>
      </c>
      <c r="G56" s="118">
        <v>1000000</v>
      </c>
      <c r="H56" s="118">
        <v>1200000</v>
      </c>
    </row>
    <row r="57" spans="1:8" ht="15" customHeight="1">
      <c r="A57" s="322" t="s">
        <v>306</v>
      </c>
      <c r="B57" s="323"/>
      <c r="C57" s="323"/>
      <c r="D57" s="323"/>
      <c r="E57" s="323"/>
      <c r="F57" s="324"/>
      <c r="G57" s="297">
        <f>SUM(G60+G63)</f>
        <v>381000</v>
      </c>
      <c r="H57" s="297">
        <f>SUM(H60+H63)</f>
        <v>385330</v>
      </c>
    </row>
    <row r="58" spans="1:8" ht="15" customHeight="1" thickBot="1">
      <c r="A58" s="313" t="s">
        <v>1224</v>
      </c>
      <c r="B58" s="314"/>
      <c r="C58" s="314"/>
      <c r="D58" s="314"/>
      <c r="E58" s="314"/>
      <c r="F58" s="315"/>
      <c r="G58" s="279"/>
      <c r="H58" s="279"/>
    </row>
    <row r="59" spans="1:8" ht="15" customHeight="1">
      <c r="A59" s="171"/>
      <c r="B59" s="76" t="s">
        <v>992</v>
      </c>
      <c r="C59" s="27"/>
      <c r="D59" s="168"/>
      <c r="E59" s="169"/>
      <c r="F59" s="27" t="s">
        <v>1015</v>
      </c>
      <c r="G59" s="30"/>
      <c r="H59" s="30"/>
    </row>
    <row r="60" spans="1:8" ht="15" customHeight="1">
      <c r="A60" s="171"/>
      <c r="B60" s="76"/>
      <c r="C60" s="27" t="s">
        <v>949</v>
      </c>
      <c r="D60" s="168"/>
      <c r="E60" s="168"/>
      <c r="F60" s="27" t="s">
        <v>950</v>
      </c>
      <c r="G60" s="200">
        <f>SUM(G61)</f>
        <v>51000</v>
      </c>
      <c r="H60" s="200">
        <f>SUM(H61)</f>
        <v>176000</v>
      </c>
    </row>
    <row r="61" spans="1:8" ht="15" customHeight="1">
      <c r="A61" s="171"/>
      <c r="B61" s="76"/>
      <c r="C61" s="27"/>
      <c r="D61" s="159" t="s">
        <v>594</v>
      </c>
      <c r="E61" s="168"/>
      <c r="F61" s="22" t="s">
        <v>595</v>
      </c>
      <c r="G61" s="199">
        <f>SUM(G62)</f>
        <v>51000</v>
      </c>
      <c r="H61" s="199">
        <f>SUM(H62)</f>
        <v>176000</v>
      </c>
    </row>
    <row r="62" spans="1:8" ht="15" customHeight="1">
      <c r="A62" s="255" t="s">
        <v>874</v>
      </c>
      <c r="B62" s="168"/>
      <c r="C62" s="27"/>
      <c r="D62" s="169"/>
      <c r="E62" s="169" t="s">
        <v>596</v>
      </c>
      <c r="F62" s="23" t="s">
        <v>597</v>
      </c>
      <c r="G62" s="204">
        <v>51000</v>
      </c>
      <c r="H62" s="204">
        <v>176000</v>
      </c>
    </row>
    <row r="63" spans="1:8" ht="15" customHeight="1">
      <c r="A63" s="167"/>
      <c r="B63" s="168"/>
      <c r="C63" s="27" t="s">
        <v>954</v>
      </c>
      <c r="D63" s="168"/>
      <c r="E63" s="168"/>
      <c r="F63" s="27" t="s">
        <v>955</v>
      </c>
      <c r="G63" s="200">
        <f>SUM(G64)</f>
        <v>330000</v>
      </c>
      <c r="H63" s="200">
        <f>SUM(H64)</f>
        <v>209330</v>
      </c>
    </row>
    <row r="64" spans="1:8" ht="15" customHeight="1">
      <c r="A64" s="167"/>
      <c r="B64" s="168"/>
      <c r="C64" s="27"/>
      <c r="D64" s="159" t="s">
        <v>962</v>
      </c>
      <c r="E64" s="168"/>
      <c r="F64" s="22" t="s">
        <v>963</v>
      </c>
      <c r="G64" s="53">
        <f>+G65+G66</f>
        <v>330000</v>
      </c>
      <c r="H64" s="53">
        <f>+H65+H66</f>
        <v>209330</v>
      </c>
    </row>
    <row r="65" spans="1:8" ht="15" customHeight="1">
      <c r="A65" s="171" t="s">
        <v>400</v>
      </c>
      <c r="B65" s="169"/>
      <c r="C65" s="27"/>
      <c r="D65" s="169"/>
      <c r="E65" s="169" t="s">
        <v>964</v>
      </c>
      <c r="F65" s="23" t="s">
        <v>568</v>
      </c>
      <c r="G65" s="30">
        <v>330000</v>
      </c>
      <c r="H65" s="30">
        <v>150330</v>
      </c>
    </row>
    <row r="66" spans="1:8" ht="15" customHeight="1" thickBot="1">
      <c r="A66" s="184" t="s">
        <v>919</v>
      </c>
      <c r="B66" s="175"/>
      <c r="C66" s="208"/>
      <c r="D66" s="175"/>
      <c r="E66" s="175" t="s">
        <v>964</v>
      </c>
      <c r="F66" s="35" t="s">
        <v>692</v>
      </c>
      <c r="G66" s="118">
        <v>0</v>
      </c>
      <c r="H66" s="118">
        <v>59000</v>
      </c>
    </row>
    <row r="67" spans="1:8" ht="15" customHeight="1">
      <c r="A67" s="319" t="s">
        <v>307</v>
      </c>
      <c r="B67" s="320"/>
      <c r="C67" s="320"/>
      <c r="D67" s="320"/>
      <c r="E67" s="320"/>
      <c r="F67" s="321"/>
      <c r="G67" s="246">
        <f>SUM(G70)</f>
        <v>280000</v>
      </c>
      <c r="H67" s="246">
        <f>SUM(H70)</f>
        <v>750000</v>
      </c>
    </row>
    <row r="68" spans="1:8" ht="15" customHeight="1" thickBot="1">
      <c r="A68" s="313" t="s">
        <v>1224</v>
      </c>
      <c r="B68" s="314"/>
      <c r="C68" s="314"/>
      <c r="D68" s="314"/>
      <c r="E68" s="314"/>
      <c r="F68" s="315"/>
      <c r="G68" s="279"/>
      <c r="H68" s="279"/>
    </row>
    <row r="69" spans="1:8" ht="15" customHeight="1">
      <c r="A69" s="171"/>
      <c r="B69" s="27" t="s">
        <v>991</v>
      </c>
      <c r="C69" s="168"/>
      <c r="D69" s="168"/>
      <c r="E69" s="168"/>
      <c r="F69" s="76" t="s">
        <v>1008</v>
      </c>
      <c r="G69" s="30"/>
      <c r="H69" s="30"/>
    </row>
    <row r="70" spans="1:8" ht="15" customHeight="1">
      <c r="A70" s="171"/>
      <c r="B70" s="169"/>
      <c r="C70" s="76" t="s">
        <v>874</v>
      </c>
      <c r="D70" s="76"/>
      <c r="E70" s="76"/>
      <c r="F70" s="27" t="s">
        <v>875</v>
      </c>
      <c r="G70" s="41">
        <f>SUM(G71)</f>
        <v>280000</v>
      </c>
      <c r="H70" s="41">
        <f>SUM(H71)</f>
        <v>750000</v>
      </c>
    </row>
    <row r="71" spans="1:8" ht="15" customHeight="1">
      <c r="A71" s="171"/>
      <c r="B71" s="76"/>
      <c r="C71" s="27"/>
      <c r="D71" s="22" t="s">
        <v>911</v>
      </c>
      <c r="E71" s="23"/>
      <c r="F71" s="22" t="s">
        <v>994</v>
      </c>
      <c r="G71" s="53">
        <f>SUM(G72)</f>
        <v>280000</v>
      </c>
      <c r="H71" s="53">
        <f>SUM(H72)</f>
        <v>750000</v>
      </c>
    </row>
    <row r="72" spans="1:8" ht="15" customHeight="1" thickBot="1">
      <c r="A72" s="170" t="s">
        <v>930</v>
      </c>
      <c r="B72" s="168"/>
      <c r="C72" s="27"/>
      <c r="D72" s="169"/>
      <c r="E72" s="169" t="s">
        <v>917</v>
      </c>
      <c r="F72" s="23" t="s">
        <v>598</v>
      </c>
      <c r="G72" s="30">
        <v>280000</v>
      </c>
      <c r="H72" s="30">
        <v>750000</v>
      </c>
    </row>
    <row r="73" spans="1:8" ht="15" customHeight="1">
      <c r="A73" s="319" t="s">
        <v>308</v>
      </c>
      <c r="B73" s="320"/>
      <c r="C73" s="320"/>
      <c r="D73" s="320"/>
      <c r="E73" s="320"/>
      <c r="F73" s="321"/>
      <c r="G73" s="246">
        <f>SUM(G76)</f>
        <v>0</v>
      </c>
      <c r="H73" s="246">
        <f>SUM(H76)</f>
        <v>63000</v>
      </c>
    </row>
    <row r="74" spans="1:8" ht="15" customHeight="1" thickBot="1">
      <c r="A74" s="313" t="s">
        <v>1224</v>
      </c>
      <c r="B74" s="314"/>
      <c r="C74" s="314"/>
      <c r="D74" s="314"/>
      <c r="E74" s="314"/>
      <c r="F74" s="315"/>
      <c r="G74" s="279"/>
      <c r="H74" s="279"/>
    </row>
    <row r="75" spans="1:8" ht="15" customHeight="1">
      <c r="A75" s="171"/>
      <c r="B75" s="27" t="s">
        <v>991</v>
      </c>
      <c r="C75" s="168"/>
      <c r="D75" s="168"/>
      <c r="E75" s="168"/>
      <c r="F75" s="76" t="s">
        <v>1008</v>
      </c>
      <c r="G75" s="30"/>
      <c r="H75" s="30"/>
    </row>
    <row r="76" spans="1:8" ht="15" customHeight="1">
      <c r="A76" s="171"/>
      <c r="B76" s="169"/>
      <c r="C76" s="76" t="s">
        <v>874</v>
      </c>
      <c r="D76" s="76"/>
      <c r="E76" s="76"/>
      <c r="F76" s="27" t="s">
        <v>875</v>
      </c>
      <c r="G76" s="41">
        <f>SUM(G77)</f>
        <v>0</v>
      </c>
      <c r="H76" s="41">
        <f>SUM(H77)</f>
        <v>63000</v>
      </c>
    </row>
    <row r="77" spans="1:8" ht="15" customHeight="1">
      <c r="A77" s="171"/>
      <c r="B77" s="76"/>
      <c r="C77" s="27"/>
      <c r="D77" s="22" t="s">
        <v>911</v>
      </c>
      <c r="E77" s="23"/>
      <c r="F77" s="22" t="s">
        <v>994</v>
      </c>
      <c r="G77" s="53">
        <f>SUM(G78)</f>
        <v>0</v>
      </c>
      <c r="H77" s="53">
        <f>SUM(H78)</f>
        <v>63000</v>
      </c>
    </row>
    <row r="78" spans="1:8" ht="15" customHeight="1" thickBot="1">
      <c r="A78" s="194" t="s">
        <v>937</v>
      </c>
      <c r="B78" s="173"/>
      <c r="C78" s="208"/>
      <c r="D78" s="175"/>
      <c r="E78" s="175" t="s">
        <v>917</v>
      </c>
      <c r="F78" s="35" t="s">
        <v>724</v>
      </c>
      <c r="G78" s="118">
        <v>0</v>
      </c>
      <c r="H78" s="118">
        <v>63000</v>
      </c>
    </row>
    <row r="79" spans="1:8" ht="15" customHeight="1">
      <c r="A79" s="322" t="s">
        <v>309</v>
      </c>
      <c r="B79" s="323"/>
      <c r="C79" s="323"/>
      <c r="D79" s="323"/>
      <c r="E79" s="323"/>
      <c r="F79" s="324"/>
      <c r="G79" s="297">
        <f>SUM(G82)</f>
        <v>793500</v>
      </c>
      <c r="H79" s="297">
        <f>SUM(H82)</f>
        <v>550000</v>
      </c>
    </row>
    <row r="80" spans="1:8" ht="15" customHeight="1" thickBot="1">
      <c r="A80" s="313" t="s">
        <v>1224</v>
      </c>
      <c r="B80" s="314"/>
      <c r="C80" s="314"/>
      <c r="D80" s="314"/>
      <c r="E80" s="314"/>
      <c r="F80" s="315"/>
      <c r="G80" s="279"/>
      <c r="H80" s="279"/>
    </row>
    <row r="81" spans="1:8" ht="15" customHeight="1">
      <c r="A81" s="171"/>
      <c r="B81" s="76" t="s">
        <v>992</v>
      </c>
      <c r="C81" s="27"/>
      <c r="D81" s="168"/>
      <c r="E81" s="169"/>
      <c r="F81" s="27" t="s">
        <v>1015</v>
      </c>
      <c r="G81" s="101"/>
      <c r="H81" s="101"/>
    </row>
    <row r="82" spans="1:8" ht="15" customHeight="1">
      <c r="A82" s="167"/>
      <c r="B82" s="168"/>
      <c r="C82" s="27" t="s">
        <v>954</v>
      </c>
      <c r="D82" s="168"/>
      <c r="E82" s="168"/>
      <c r="F82" s="27" t="s">
        <v>955</v>
      </c>
      <c r="G82" s="41">
        <f>+G83</f>
        <v>793500</v>
      </c>
      <c r="H82" s="41">
        <f>+H83</f>
        <v>550000</v>
      </c>
    </row>
    <row r="83" spans="1:8" ht="15" customHeight="1">
      <c r="A83" s="167"/>
      <c r="B83" s="168"/>
      <c r="C83" s="27"/>
      <c r="D83" s="159" t="s">
        <v>962</v>
      </c>
      <c r="E83" s="168"/>
      <c r="F83" s="22" t="s">
        <v>963</v>
      </c>
      <c r="G83" s="53">
        <f>SUM(G84:G88)</f>
        <v>793500</v>
      </c>
      <c r="H83" s="53">
        <f>SUM(H84:H88)</f>
        <v>550000</v>
      </c>
    </row>
    <row r="84" spans="1:8" ht="15" customHeight="1">
      <c r="A84" s="171" t="s">
        <v>938</v>
      </c>
      <c r="B84" s="169"/>
      <c r="C84" s="27"/>
      <c r="D84" s="169"/>
      <c r="E84" s="169" t="s">
        <v>964</v>
      </c>
      <c r="F84" s="23" t="s">
        <v>965</v>
      </c>
      <c r="G84" s="30">
        <v>100000</v>
      </c>
      <c r="H84" s="30">
        <v>100000</v>
      </c>
    </row>
    <row r="85" spans="1:8" ht="15" customHeight="1">
      <c r="A85" s="171" t="s">
        <v>942</v>
      </c>
      <c r="B85" s="169"/>
      <c r="C85" s="27"/>
      <c r="D85" s="168"/>
      <c r="E85" s="169" t="s">
        <v>966</v>
      </c>
      <c r="F85" s="23" t="s">
        <v>967</v>
      </c>
      <c r="G85" s="30">
        <v>100000</v>
      </c>
      <c r="H85" s="30">
        <v>100000</v>
      </c>
    </row>
    <row r="86" spans="1:8" ht="15" customHeight="1">
      <c r="A86" s="171" t="s">
        <v>67</v>
      </c>
      <c r="B86" s="169"/>
      <c r="C86" s="27"/>
      <c r="D86" s="168"/>
      <c r="E86" s="169" t="s">
        <v>968</v>
      </c>
      <c r="F86" s="23" t="s">
        <v>969</v>
      </c>
      <c r="G86" s="30">
        <v>335000</v>
      </c>
      <c r="H86" s="30">
        <v>100000</v>
      </c>
    </row>
    <row r="87" spans="1:8" ht="15" customHeight="1">
      <c r="A87" s="171" t="s">
        <v>68</v>
      </c>
      <c r="B87" s="169"/>
      <c r="C87" s="27"/>
      <c r="D87" s="168"/>
      <c r="E87" s="169" t="s">
        <v>970</v>
      </c>
      <c r="F87" s="23" t="s">
        <v>1033</v>
      </c>
      <c r="G87" s="30">
        <v>58500</v>
      </c>
      <c r="H87" s="30">
        <v>50000</v>
      </c>
    </row>
    <row r="88" spans="1:8" ht="15" customHeight="1" thickBot="1">
      <c r="A88" s="171" t="s">
        <v>949</v>
      </c>
      <c r="B88" s="169"/>
      <c r="C88" s="27"/>
      <c r="D88" s="168"/>
      <c r="E88" s="169" t="s">
        <v>970</v>
      </c>
      <c r="F88" s="23" t="s">
        <v>636</v>
      </c>
      <c r="G88" s="30">
        <v>200000</v>
      </c>
      <c r="H88" s="30">
        <v>200000</v>
      </c>
    </row>
    <row r="89" spans="1:8" ht="15" customHeight="1">
      <c r="A89" s="319" t="s">
        <v>310</v>
      </c>
      <c r="B89" s="320"/>
      <c r="C89" s="320"/>
      <c r="D89" s="320"/>
      <c r="E89" s="320"/>
      <c r="F89" s="321"/>
      <c r="G89" s="246">
        <f>SUM(G92)</f>
        <v>954000</v>
      </c>
      <c r="H89" s="246">
        <f>SUM(H92)</f>
        <v>937000</v>
      </c>
    </row>
    <row r="90" spans="1:8" ht="15" customHeight="1" thickBot="1">
      <c r="A90" s="313" t="s">
        <v>1224</v>
      </c>
      <c r="B90" s="314"/>
      <c r="C90" s="314"/>
      <c r="D90" s="314"/>
      <c r="E90" s="314"/>
      <c r="F90" s="315"/>
      <c r="G90" s="279"/>
      <c r="H90" s="279"/>
    </row>
    <row r="91" spans="1:8" ht="15" customHeight="1">
      <c r="A91" s="171"/>
      <c r="B91" s="27" t="s">
        <v>991</v>
      </c>
      <c r="C91" s="168"/>
      <c r="D91" s="168"/>
      <c r="E91" s="168"/>
      <c r="F91" s="76" t="s">
        <v>1008</v>
      </c>
      <c r="G91" s="101"/>
      <c r="H91" s="101"/>
    </row>
    <row r="92" spans="1:8" ht="15" customHeight="1">
      <c r="A92" s="167"/>
      <c r="B92" s="168"/>
      <c r="C92" s="27" t="s">
        <v>874</v>
      </c>
      <c r="D92" s="168"/>
      <c r="E92" s="168"/>
      <c r="F92" s="27" t="s">
        <v>875</v>
      </c>
      <c r="G92" s="41">
        <f>+G93</f>
        <v>954000</v>
      </c>
      <c r="H92" s="41">
        <f>+H93</f>
        <v>937000</v>
      </c>
    </row>
    <row r="93" spans="1:8" ht="15" customHeight="1">
      <c r="A93" s="167"/>
      <c r="B93" s="168"/>
      <c r="C93" s="27"/>
      <c r="D93" s="159" t="s">
        <v>893</v>
      </c>
      <c r="E93" s="168"/>
      <c r="F93" s="22" t="s">
        <v>894</v>
      </c>
      <c r="G93" s="53">
        <f>+G94+G95</f>
        <v>954000</v>
      </c>
      <c r="H93" s="53">
        <f>+H94+H95</f>
        <v>937000</v>
      </c>
    </row>
    <row r="94" spans="1:8" ht="15" customHeight="1">
      <c r="A94" s="171" t="s">
        <v>954</v>
      </c>
      <c r="B94" s="169"/>
      <c r="C94" s="27"/>
      <c r="D94" s="169"/>
      <c r="E94" s="169" t="s">
        <v>897</v>
      </c>
      <c r="F94" s="23" t="s">
        <v>1026</v>
      </c>
      <c r="G94" s="30">
        <v>300000</v>
      </c>
      <c r="H94" s="30">
        <v>483000</v>
      </c>
    </row>
    <row r="95" spans="1:8" ht="32.25" thickBot="1">
      <c r="A95" s="171" t="s">
        <v>69</v>
      </c>
      <c r="B95" s="169"/>
      <c r="C95" s="27"/>
      <c r="D95" s="169"/>
      <c r="E95" s="169" t="s">
        <v>897</v>
      </c>
      <c r="F95" s="23" t="s">
        <v>635</v>
      </c>
      <c r="G95" s="30">
        <v>654000</v>
      </c>
      <c r="H95" s="30">
        <v>454000</v>
      </c>
    </row>
    <row r="96" spans="1:8" ht="15" customHeight="1">
      <c r="A96" s="325" t="s">
        <v>311</v>
      </c>
      <c r="B96" s="326"/>
      <c r="C96" s="326"/>
      <c r="D96" s="326"/>
      <c r="E96" s="326"/>
      <c r="F96" s="327"/>
      <c r="G96" s="243">
        <f>SUM(G97)</f>
        <v>1849000</v>
      </c>
      <c r="H96" s="243">
        <f>SUM(H97)</f>
        <v>1498000</v>
      </c>
    </row>
    <row r="97" spans="1:8" ht="15" customHeight="1">
      <c r="A97" s="328" t="s">
        <v>312</v>
      </c>
      <c r="B97" s="329"/>
      <c r="C97" s="329"/>
      <c r="D97" s="329"/>
      <c r="E97" s="329"/>
      <c r="F97" s="330"/>
      <c r="G97" s="242">
        <f>SUM(G98+G113+G120+G126+G148)</f>
        <v>1849000</v>
      </c>
      <c r="H97" s="242">
        <f>SUM(H98+H113+H120+H126+H148)</f>
        <v>1498000</v>
      </c>
    </row>
    <row r="98" spans="1:8" ht="15" customHeight="1">
      <c r="A98" s="331" t="s">
        <v>313</v>
      </c>
      <c r="B98" s="332"/>
      <c r="C98" s="332"/>
      <c r="D98" s="332"/>
      <c r="E98" s="332"/>
      <c r="F98" s="333"/>
      <c r="G98" s="244">
        <f>SUM(G101)</f>
        <v>1407000</v>
      </c>
      <c r="H98" s="244">
        <f>SUM(H101)</f>
        <v>1027000</v>
      </c>
    </row>
    <row r="99" spans="1:8" ht="15" customHeight="1" thickBot="1">
      <c r="A99" s="313" t="s">
        <v>1233</v>
      </c>
      <c r="B99" s="314"/>
      <c r="C99" s="314"/>
      <c r="D99" s="314"/>
      <c r="E99" s="314"/>
      <c r="F99" s="315"/>
      <c r="G99" s="254"/>
      <c r="H99" s="254"/>
    </row>
    <row r="100" spans="1:8" ht="15" customHeight="1">
      <c r="A100" s="171"/>
      <c r="B100" s="27" t="s">
        <v>991</v>
      </c>
      <c r="C100" s="168"/>
      <c r="D100" s="168"/>
      <c r="E100" s="168"/>
      <c r="F100" s="76" t="s">
        <v>1008</v>
      </c>
      <c r="G100" s="30"/>
      <c r="H100" s="30"/>
    </row>
    <row r="101" spans="1:8" ht="15" customHeight="1">
      <c r="A101" s="171"/>
      <c r="B101" s="168"/>
      <c r="C101" s="27" t="s">
        <v>874</v>
      </c>
      <c r="D101" s="168"/>
      <c r="E101" s="168"/>
      <c r="F101" s="27" t="s">
        <v>875</v>
      </c>
      <c r="G101" s="41">
        <f>SUM(G102+G106+G110)</f>
        <v>1407000</v>
      </c>
      <c r="H101" s="41">
        <f>SUM(H102+H106+H110)</f>
        <v>1027000</v>
      </c>
    </row>
    <row r="102" spans="1:8" ht="15" customHeight="1">
      <c r="A102" s="171"/>
      <c r="B102" s="169"/>
      <c r="C102" s="169"/>
      <c r="D102" s="159" t="s">
        <v>883</v>
      </c>
      <c r="E102" s="168"/>
      <c r="F102" s="22" t="s">
        <v>884</v>
      </c>
      <c r="G102" s="53">
        <f>SUM(G103+G104+G105)</f>
        <v>110000</v>
      </c>
      <c r="H102" s="53">
        <f>SUM(H103+H104+H105)</f>
        <v>110000</v>
      </c>
    </row>
    <row r="103" spans="1:8" ht="15" customHeight="1">
      <c r="A103" s="171" t="s">
        <v>70</v>
      </c>
      <c r="B103" s="169"/>
      <c r="C103" s="169"/>
      <c r="D103" s="169"/>
      <c r="E103" s="169" t="s">
        <v>885</v>
      </c>
      <c r="F103" s="23" t="s">
        <v>1032</v>
      </c>
      <c r="G103" s="30">
        <v>20000</v>
      </c>
      <c r="H103" s="30">
        <v>20000</v>
      </c>
    </row>
    <row r="104" spans="1:8" ht="15" customHeight="1">
      <c r="A104" s="171" t="s">
        <v>995</v>
      </c>
      <c r="B104" s="169"/>
      <c r="C104" s="169"/>
      <c r="D104" s="169"/>
      <c r="E104" s="169" t="s">
        <v>888</v>
      </c>
      <c r="F104" s="23" t="s">
        <v>889</v>
      </c>
      <c r="G104" s="30">
        <v>80000</v>
      </c>
      <c r="H104" s="30">
        <v>80000</v>
      </c>
    </row>
    <row r="105" spans="1:8" ht="15" customHeight="1">
      <c r="A105" s="171" t="s">
        <v>71</v>
      </c>
      <c r="B105" s="169"/>
      <c r="C105" s="169"/>
      <c r="D105" s="169"/>
      <c r="E105" s="169" t="s">
        <v>892</v>
      </c>
      <c r="F105" s="23" t="s">
        <v>1025</v>
      </c>
      <c r="G105" s="30">
        <v>10000</v>
      </c>
      <c r="H105" s="30">
        <v>10000</v>
      </c>
    </row>
    <row r="106" spans="1:8" ht="15" customHeight="1">
      <c r="A106" s="171"/>
      <c r="B106" s="169"/>
      <c r="C106" s="169"/>
      <c r="D106" s="159" t="s">
        <v>893</v>
      </c>
      <c r="E106" s="168"/>
      <c r="F106" s="22" t="s">
        <v>894</v>
      </c>
      <c r="G106" s="53">
        <f>SUM(G107:G109)</f>
        <v>117000</v>
      </c>
      <c r="H106" s="53">
        <f>SUM(H107:H109)</f>
        <v>117000</v>
      </c>
    </row>
    <row r="107" spans="1:8" ht="15" customHeight="1">
      <c r="A107" s="171" t="s">
        <v>72</v>
      </c>
      <c r="B107" s="169"/>
      <c r="C107" s="169"/>
      <c r="D107" s="169"/>
      <c r="E107" s="169" t="s">
        <v>895</v>
      </c>
      <c r="F107" s="23" t="s">
        <v>896</v>
      </c>
      <c r="G107" s="30">
        <v>82000</v>
      </c>
      <c r="H107" s="30">
        <v>82000</v>
      </c>
    </row>
    <row r="108" spans="1:8" ht="15" customHeight="1">
      <c r="A108" s="171" t="s">
        <v>73</v>
      </c>
      <c r="B108" s="169"/>
      <c r="C108" s="169"/>
      <c r="D108" s="169"/>
      <c r="E108" s="169" t="s">
        <v>897</v>
      </c>
      <c r="F108" s="23" t="s">
        <v>999</v>
      </c>
      <c r="G108" s="30">
        <v>15000</v>
      </c>
      <c r="H108" s="30">
        <v>15000</v>
      </c>
    </row>
    <row r="109" spans="1:8" ht="15" customHeight="1">
      <c r="A109" s="171" t="s">
        <v>74</v>
      </c>
      <c r="B109" s="169"/>
      <c r="C109" s="169"/>
      <c r="D109" s="169"/>
      <c r="E109" s="169" t="s">
        <v>900</v>
      </c>
      <c r="F109" s="23" t="s">
        <v>901</v>
      </c>
      <c r="G109" s="30">
        <v>20000</v>
      </c>
      <c r="H109" s="30">
        <v>20000</v>
      </c>
    </row>
    <row r="110" spans="1:8" ht="15" customHeight="1">
      <c r="A110" s="171"/>
      <c r="B110" s="169"/>
      <c r="C110" s="169"/>
      <c r="D110" s="159" t="s">
        <v>911</v>
      </c>
      <c r="E110" s="169"/>
      <c r="F110" s="22" t="s">
        <v>994</v>
      </c>
      <c r="G110" s="53">
        <f>SUM(G112+G111)</f>
        <v>1180000</v>
      </c>
      <c r="H110" s="53">
        <f>SUM(H112+H111)</f>
        <v>800000</v>
      </c>
    </row>
    <row r="111" spans="1:8" ht="15" customHeight="1">
      <c r="A111" s="171" t="s">
        <v>75</v>
      </c>
      <c r="B111" s="169"/>
      <c r="C111" s="169"/>
      <c r="D111" s="159"/>
      <c r="E111" s="169" t="s">
        <v>912</v>
      </c>
      <c r="F111" s="23" t="s">
        <v>1035</v>
      </c>
      <c r="G111" s="30">
        <v>800000</v>
      </c>
      <c r="H111" s="30">
        <v>800000</v>
      </c>
    </row>
    <row r="112" spans="1:8" ht="15" customHeight="1" thickBot="1">
      <c r="A112" s="184"/>
      <c r="B112" s="175"/>
      <c r="C112" s="175"/>
      <c r="D112" s="175"/>
      <c r="E112" s="175" t="s">
        <v>917</v>
      </c>
      <c r="F112" s="35" t="s">
        <v>1222</v>
      </c>
      <c r="G112" s="118">
        <v>380000</v>
      </c>
      <c r="H112" s="118">
        <v>0</v>
      </c>
    </row>
    <row r="113" spans="1:8" ht="15" customHeight="1">
      <c r="A113" s="322" t="s">
        <v>314</v>
      </c>
      <c r="B113" s="323"/>
      <c r="C113" s="323"/>
      <c r="D113" s="323"/>
      <c r="E113" s="323"/>
      <c r="F113" s="324"/>
      <c r="G113" s="297">
        <f>SUM(G116)</f>
        <v>33000</v>
      </c>
      <c r="H113" s="297">
        <f>SUM(H116)</f>
        <v>33000</v>
      </c>
    </row>
    <row r="114" spans="1:8" ht="15" customHeight="1" thickBot="1">
      <c r="A114" s="313" t="s">
        <v>1233</v>
      </c>
      <c r="B114" s="314"/>
      <c r="C114" s="314"/>
      <c r="D114" s="314"/>
      <c r="E114" s="314"/>
      <c r="F114" s="315"/>
      <c r="G114" s="279"/>
      <c r="H114" s="279"/>
    </row>
    <row r="115" spans="1:8" ht="15" customHeight="1">
      <c r="A115" s="171"/>
      <c r="B115" s="76" t="s">
        <v>992</v>
      </c>
      <c r="C115" s="27"/>
      <c r="D115" s="168"/>
      <c r="E115" s="169"/>
      <c r="F115" s="27" t="s">
        <v>1015</v>
      </c>
      <c r="G115" s="101"/>
      <c r="H115" s="101"/>
    </row>
    <row r="116" spans="1:8" ht="15" customHeight="1">
      <c r="A116" s="167"/>
      <c r="B116" s="168"/>
      <c r="C116" s="27" t="s">
        <v>954</v>
      </c>
      <c r="D116" s="168"/>
      <c r="E116" s="168"/>
      <c r="F116" s="27" t="s">
        <v>955</v>
      </c>
      <c r="G116" s="41">
        <f>+G117</f>
        <v>33000</v>
      </c>
      <c r="H116" s="41">
        <f>+H117</f>
        <v>33000</v>
      </c>
    </row>
    <row r="117" spans="1:8" ht="15" customHeight="1">
      <c r="A117" s="167"/>
      <c r="B117" s="168"/>
      <c r="C117" s="27"/>
      <c r="D117" s="159" t="s">
        <v>962</v>
      </c>
      <c r="E117" s="168"/>
      <c r="F117" s="22" t="s">
        <v>963</v>
      </c>
      <c r="G117" s="53">
        <f>+G118+G119</f>
        <v>33000</v>
      </c>
      <c r="H117" s="53">
        <f>+H118+H119</f>
        <v>33000</v>
      </c>
    </row>
    <row r="118" spans="1:8" ht="15" customHeight="1">
      <c r="A118" s="171" t="s">
        <v>973</v>
      </c>
      <c r="B118" s="169"/>
      <c r="C118" s="27"/>
      <c r="D118" s="169"/>
      <c r="E118" s="169" t="s">
        <v>964</v>
      </c>
      <c r="F118" s="23" t="s">
        <v>965</v>
      </c>
      <c r="G118" s="30">
        <v>30000</v>
      </c>
      <c r="H118" s="30">
        <v>30000</v>
      </c>
    </row>
    <row r="119" spans="1:8" ht="15" customHeight="1" thickBot="1">
      <c r="A119" s="171" t="s">
        <v>76</v>
      </c>
      <c r="B119" s="169"/>
      <c r="C119" s="27"/>
      <c r="D119" s="169"/>
      <c r="E119" s="169" t="s">
        <v>966</v>
      </c>
      <c r="F119" s="23" t="s">
        <v>967</v>
      </c>
      <c r="G119" s="30">
        <v>3000</v>
      </c>
      <c r="H119" s="30">
        <v>3000</v>
      </c>
    </row>
    <row r="120" spans="1:8" ht="28.5" customHeight="1">
      <c r="A120" s="340" t="s">
        <v>998</v>
      </c>
      <c r="B120" s="341"/>
      <c r="C120" s="341"/>
      <c r="D120" s="341"/>
      <c r="E120" s="341"/>
      <c r="F120" s="342"/>
      <c r="G120" s="297">
        <f>SUM(G123)</f>
        <v>153000</v>
      </c>
      <c r="H120" s="297">
        <f>SUM(H123)</f>
        <v>118000</v>
      </c>
    </row>
    <row r="121" spans="1:8" ht="15" customHeight="1" thickBot="1">
      <c r="A121" s="313" t="s">
        <v>1233</v>
      </c>
      <c r="B121" s="314"/>
      <c r="C121" s="314"/>
      <c r="D121" s="314"/>
      <c r="E121" s="314"/>
      <c r="F121" s="315"/>
      <c r="G121" s="279"/>
      <c r="H121" s="279"/>
    </row>
    <row r="122" spans="1:8" ht="15" customHeight="1">
      <c r="A122" s="171"/>
      <c r="B122" s="27" t="s">
        <v>991</v>
      </c>
      <c r="C122" s="168"/>
      <c r="D122" s="168"/>
      <c r="E122" s="168"/>
      <c r="F122" s="76" t="s">
        <v>1008</v>
      </c>
      <c r="G122" s="101"/>
      <c r="H122" s="101"/>
    </row>
    <row r="123" spans="1:8" ht="15" customHeight="1">
      <c r="A123" s="167"/>
      <c r="B123" s="168"/>
      <c r="C123" s="27" t="s">
        <v>874</v>
      </c>
      <c r="D123" s="168"/>
      <c r="E123" s="168"/>
      <c r="F123" s="27" t="s">
        <v>875</v>
      </c>
      <c r="G123" s="41">
        <f>+G124</f>
        <v>153000</v>
      </c>
      <c r="H123" s="41">
        <f>+H124</f>
        <v>118000</v>
      </c>
    </row>
    <row r="124" spans="1:8" ht="15" customHeight="1">
      <c r="A124" s="167"/>
      <c r="B124" s="168"/>
      <c r="C124" s="27"/>
      <c r="D124" s="159" t="s">
        <v>893</v>
      </c>
      <c r="E124" s="168"/>
      <c r="F124" s="22" t="s">
        <v>894</v>
      </c>
      <c r="G124" s="53">
        <f>+G125</f>
        <v>153000</v>
      </c>
      <c r="H124" s="53">
        <f>+H125</f>
        <v>118000</v>
      </c>
    </row>
    <row r="125" spans="1:8" ht="15" customHeight="1" thickBot="1">
      <c r="A125" s="171" t="s">
        <v>979</v>
      </c>
      <c r="B125" s="169"/>
      <c r="C125" s="27"/>
      <c r="D125" s="169"/>
      <c r="E125" s="169" t="s">
        <v>897</v>
      </c>
      <c r="F125" s="23" t="s">
        <v>1026</v>
      </c>
      <c r="G125" s="30">
        <v>153000</v>
      </c>
      <c r="H125" s="30">
        <v>118000</v>
      </c>
    </row>
    <row r="126" spans="1:8" ht="15" customHeight="1">
      <c r="A126" s="319" t="s">
        <v>572</v>
      </c>
      <c r="B126" s="320"/>
      <c r="C126" s="320"/>
      <c r="D126" s="320"/>
      <c r="E126" s="320"/>
      <c r="F126" s="321"/>
      <c r="G126" s="246">
        <f>SUM(G129+G141+G144)</f>
        <v>256000</v>
      </c>
      <c r="H126" s="246">
        <f>SUM(H129+H141+H144)</f>
        <v>0</v>
      </c>
    </row>
    <row r="127" spans="1:8" ht="15" customHeight="1" thickBot="1">
      <c r="A127" s="313" t="s">
        <v>1233</v>
      </c>
      <c r="B127" s="314"/>
      <c r="C127" s="314"/>
      <c r="D127" s="314"/>
      <c r="E127" s="314"/>
      <c r="F127" s="315"/>
      <c r="G127" s="253"/>
      <c r="H127" s="253"/>
    </row>
    <row r="128" spans="1:8" ht="15" customHeight="1">
      <c r="A128" s="167"/>
      <c r="B128" s="27" t="s">
        <v>991</v>
      </c>
      <c r="C128" s="168"/>
      <c r="D128" s="168"/>
      <c r="E128" s="168"/>
      <c r="F128" s="76" t="s">
        <v>1008</v>
      </c>
      <c r="G128" s="56"/>
      <c r="H128" s="56"/>
    </row>
    <row r="129" spans="1:8" ht="15" customHeight="1">
      <c r="A129" s="167"/>
      <c r="B129" s="168"/>
      <c r="C129" s="27" t="s">
        <v>874</v>
      </c>
      <c r="D129" s="168"/>
      <c r="E129" s="168"/>
      <c r="F129" s="27" t="s">
        <v>875</v>
      </c>
      <c r="G129" s="41">
        <f>SUM(+G138+G130+G133)</f>
        <v>204800</v>
      </c>
      <c r="H129" s="41">
        <f>SUM(+H138+H130+H133)</f>
        <v>0</v>
      </c>
    </row>
    <row r="130" spans="1:8" ht="15" customHeight="1">
      <c r="A130" s="167"/>
      <c r="B130" s="168"/>
      <c r="C130" s="27"/>
      <c r="D130" s="22" t="s">
        <v>883</v>
      </c>
      <c r="E130" s="172"/>
      <c r="F130" s="22" t="s">
        <v>884</v>
      </c>
      <c r="G130" s="53">
        <f>SUM(+G132+G131)</f>
        <v>4250</v>
      </c>
      <c r="H130" s="53">
        <f>SUM(+H132+H131)</f>
        <v>0</v>
      </c>
    </row>
    <row r="131" spans="1:8" ht="15" customHeight="1">
      <c r="A131" s="170"/>
      <c r="B131" s="168"/>
      <c r="C131" s="27"/>
      <c r="D131" s="22"/>
      <c r="E131" s="169" t="s">
        <v>885</v>
      </c>
      <c r="F131" s="23" t="s">
        <v>1032</v>
      </c>
      <c r="G131" s="30">
        <v>3750</v>
      </c>
      <c r="H131" s="30">
        <v>0</v>
      </c>
    </row>
    <row r="132" spans="1:8" ht="15" customHeight="1">
      <c r="A132" s="170"/>
      <c r="B132" s="168"/>
      <c r="C132" s="27"/>
      <c r="D132" s="168"/>
      <c r="E132" s="169" t="s">
        <v>892</v>
      </c>
      <c r="F132" s="23" t="s">
        <v>1025</v>
      </c>
      <c r="G132" s="30">
        <v>500</v>
      </c>
      <c r="H132" s="30">
        <v>0</v>
      </c>
    </row>
    <row r="133" spans="1:8" ht="15" customHeight="1">
      <c r="A133" s="170"/>
      <c r="B133" s="168"/>
      <c r="C133" s="27"/>
      <c r="D133" s="159" t="s">
        <v>893</v>
      </c>
      <c r="E133" s="168"/>
      <c r="F133" s="22" t="s">
        <v>894</v>
      </c>
      <c r="G133" s="53">
        <f>SUM(G134:G137)</f>
        <v>23800</v>
      </c>
      <c r="H133" s="53">
        <f>SUM(H134:H137)</f>
        <v>0</v>
      </c>
    </row>
    <row r="134" spans="1:8" ht="15" customHeight="1">
      <c r="A134" s="170"/>
      <c r="B134" s="168"/>
      <c r="C134" s="27"/>
      <c r="D134" s="159"/>
      <c r="E134" s="169" t="s">
        <v>895</v>
      </c>
      <c r="F134" s="23" t="s">
        <v>896</v>
      </c>
      <c r="G134" s="30">
        <v>500</v>
      </c>
      <c r="H134" s="30">
        <v>0</v>
      </c>
    </row>
    <row r="135" spans="1:8" ht="15" customHeight="1">
      <c r="A135" s="170"/>
      <c r="B135" s="168"/>
      <c r="C135" s="27"/>
      <c r="D135" s="169"/>
      <c r="E135" s="169" t="s">
        <v>897</v>
      </c>
      <c r="F135" s="23" t="s">
        <v>999</v>
      </c>
      <c r="G135" s="30">
        <v>3500</v>
      </c>
      <c r="H135" s="30">
        <v>0</v>
      </c>
    </row>
    <row r="136" spans="1:8" ht="15" customHeight="1">
      <c r="A136" s="170"/>
      <c r="B136" s="168"/>
      <c r="C136" s="27"/>
      <c r="D136" s="169"/>
      <c r="E136" s="169" t="s">
        <v>899</v>
      </c>
      <c r="F136" s="23" t="s">
        <v>1045</v>
      </c>
      <c r="G136" s="30">
        <v>6300</v>
      </c>
      <c r="H136" s="30">
        <v>0</v>
      </c>
    </row>
    <row r="137" spans="1:8" ht="15" customHeight="1">
      <c r="A137" s="170"/>
      <c r="B137" s="168"/>
      <c r="C137" s="27"/>
      <c r="D137" s="169"/>
      <c r="E137" s="169" t="s">
        <v>904</v>
      </c>
      <c r="F137" s="23" t="s">
        <v>1001</v>
      </c>
      <c r="G137" s="30">
        <v>13500</v>
      </c>
      <c r="H137" s="30">
        <v>0</v>
      </c>
    </row>
    <row r="138" spans="1:8" ht="15" customHeight="1">
      <c r="A138" s="171"/>
      <c r="B138" s="169"/>
      <c r="C138" s="169"/>
      <c r="D138" s="159" t="s">
        <v>911</v>
      </c>
      <c r="E138" s="169"/>
      <c r="F138" s="22" t="s">
        <v>994</v>
      </c>
      <c r="G138" s="100">
        <f>SUM(G139+G140)</f>
        <v>176750</v>
      </c>
      <c r="H138" s="100">
        <f>SUM(H139+H140)</f>
        <v>0</v>
      </c>
    </row>
    <row r="139" spans="1:8" ht="15" customHeight="1">
      <c r="A139" s="171"/>
      <c r="B139" s="169"/>
      <c r="C139" s="169"/>
      <c r="D139" s="169"/>
      <c r="E139" s="169" t="s">
        <v>915</v>
      </c>
      <c r="F139" s="23" t="s">
        <v>916</v>
      </c>
      <c r="G139" s="101">
        <v>27750</v>
      </c>
      <c r="H139" s="101">
        <v>0</v>
      </c>
    </row>
    <row r="140" spans="1:8" ht="15" customHeight="1">
      <c r="A140" s="171"/>
      <c r="B140" s="169"/>
      <c r="C140" s="169"/>
      <c r="D140" s="169"/>
      <c r="E140" s="169" t="s">
        <v>917</v>
      </c>
      <c r="F140" s="23" t="s">
        <v>918</v>
      </c>
      <c r="G140" s="101">
        <v>149000</v>
      </c>
      <c r="H140" s="101">
        <v>0</v>
      </c>
    </row>
    <row r="141" spans="1:8" ht="15" customHeight="1">
      <c r="A141" s="171"/>
      <c r="B141" s="169"/>
      <c r="C141" s="76" t="s">
        <v>919</v>
      </c>
      <c r="D141" s="159"/>
      <c r="E141" s="159"/>
      <c r="F141" s="27" t="s">
        <v>920</v>
      </c>
      <c r="G141" s="41">
        <f>SUM(G142)</f>
        <v>5000</v>
      </c>
      <c r="H141" s="41">
        <f>SUM(H142)</f>
        <v>0</v>
      </c>
    </row>
    <row r="142" spans="1:8" ht="15" customHeight="1">
      <c r="A142" s="171"/>
      <c r="B142" s="169"/>
      <c r="C142" s="76"/>
      <c r="D142" s="159" t="s">
        <v>924</v>
      </c>
      <c r="E142" s="159"/>
      <c r="F142" s="22" t="s">
        <v>925</v>
      </c>
      <c r="G142" s="53">
        <f>SUM(G143:G143)</f>
        <v>5000</v>
      </c>
      <c r="H142" s="53">
        <f>SUM(H143:H143)</f>
        <v>0</v>
      </c>
    </row>
    <row r="143" spans="1:8" ht="15" customHeight="1">
      <c r="A143" s="171"/>
      <c r="B143" s="169"/>
      <c r="C143" s="76"/>
      <c r="D143" s="169"/>
      <c r="E143" s="169" t="s">
        <v>926</v>
      </c>
      <c r="F143" s="23" t="s">
        <v>927</v>
      </c>
      <c r="G143" s="30">
        <v>5000</v>
      </c>
      <c r="H143" s="30">
        <v>0</v>
      </c>
    </row>
    <row r="144" spans="1:8" ht="15" customHeight="1">
      <c r="A144" s="171"/>
      <c r="B144" s="169"/>
      <c r="C144" s="27" t="s">
        <v>942</v>
      </c>
      <c r="D144" s="159"/>
      <c r="E144" s="159"/>
      <c r="F144" s="27" t="s">
        <v>1220</v>
      </c>
      <c r="G144" s="41">
        <f>SUM(+G145)</f>
        <v>46200</v>
      </c>
      <c r="H144" s="41">
        <f>SUM(+H145)</f>
        <v>0</v>
      </c>
    </row>
    <row r="145" spans="1:8" ht="15" customHeight="1">
      <c r="A145" s="171"/>
      <c r="B145" s="169"/>
      <c r="C145" s="27"/>
      <c r="D145" s="159" t="s">
        <v>943</v>
      </c>
      <c r="E145" s="159"/>
      <c r="F145" s="22" t="s">
        <v>944</v>
      </c>
      <c r="G145" s="53">
        <f>SUM(G146+G147)</f>
        <v>46200</v>
      </c>
      <c r="H145" s="53">
        <f>SUM(H146+H147)</f>
        <v>0</v>
      </c>
    </row>
    <row r="146" spans="1:8" ht="15" customHeight="1">
      <c r="A146" s="171"/>
      <c r="B146" s="169"/>
      <c r="C146" s="27"/>
      <c r="D146" s="169"/>
      <c r="E146" s="169" t="s">
        <v>945</v>
      </c>
      <c r="F146" s="23" t="s">
        <v>226</v>
      </c>
      <c r="G146" s="30">
        <v>14000</v>
      </c>
      <c r="H146" s="30">
        <v>0</v>
      </c>
    </row>
    <row r="147" spans="1:8" ht="15" customHeight="1" thickBot="1">
      <c r="A147" s="194"/>
      <c r="B147" s="173"/>
      <c r="C147" s="174"/>
      <c r="D147" s="175"/>
      <c r="E147" s="175" t="s">
        <v>28</v>
      </c>
      <c r="F147" s="209" t="s">
        <v>29</v>
      </c>
      <c r="G147" s="118">
        <v>32200</v>
      </c>
      <c r="H147" s="118">
        <v>0</v>
      </c>
    </row>
    <row r="148" spans="1:8" ht="15" customHeight="1">
      <c r="A148" s="319" t="s">
        <v>572</v>
      </c>
      <c r="B148" s="320"/>
      <c r="C148" s="320"/>
      <c r="D148" s="320"/>
      <c r="E148" s="320"/>
      <c r="F148" s="321"/>
      <c r="G148" s="246">
        <f>SUM(G149+G164+G182+G195+G210+G226+G239+G253+G266+G276+G292+G305+G319+G332+G346+G359)</f>
        <v>0</v>
      </c>
      <c r="H148" s="246">
        <f>SUM(H149+H164+H182+H195+H210+H226+H239+H253+H266+H276+H292+H305+H319+H332+H346+H359)</f>
        <v>320000</v>
      </c>
    </row>
    <row r="149" spans="1:8" ht="15" customHeight="1" thickBot="1">
      <c r="A149" s="334" t="s">
        <v>362</v>
      </c>
      <c r="B149" s="335"/>
      <c r="C149" s="335"/>
      <c r="D149" s="335"/>
      <c r="E149" s="335"/>
      <c r="F149" s="336"/>
      <c r="G149" s="280">
        <f>SUM(G151+G158+G161)</f>
        <v>0</v>
      </c>
      <c r="H149" s="280">
        <f>SUM(H151+H158+H161)</f>
        <v>20000</v>
      </c>
    </row>
    <row r="150" spans="1:8" ht="15" customHeight="1">
      <c r="A150" s="167"/>
      <c r="B150" s="27" t="s">
        <v>991</v>
      </c>
      <c r="C150" s="168"/>
      <c r="D150" s="168"/>
      <c r="E150" s="168"/>
      <c r="F150" s="76" t="s">
        <v>1008</v>
      </c>
      <c r="G150" s="56"/>
      <c r="H150" s="56"/>
    </row>
    <row r="151" spans="1:8" ht="15" customHeight="1">
      <c r="A151" s="167"/>
      <c r="B151" s="168"/>
      <c r="C151" s="27" t="s">
        <v>874</v>
      </c>
      <c r="D151" s="168"/>
      <c r="E151" s="168"/>
      <c r="F151" s="27" t="s">
        <v>875</v>
      </c>
      <c r="G151" s="41">
        <f>SUM(+G156+G152+G154)</f>
        <v>0</v>
      </c>
      <c r="H151" s="41">
        <f>SUM(+H156+H152+H154)</f>
        <v>16650</v>
      </c>
    </row>
    <row r="152" spans="1:8" ht="15" customHeight="1">
      <c r="A152" s="167"/>
      <c r="B152" s="168"/>
      <c r="C152" s="27"/>
      <c r="D152" s="22" t="s">
        <v>883</v>
      </c>
      <c r="E152" s="172"/>
      <c r="F152" s="22" t="s">
        <v>884</v>
      </c>
      <c r="G152" s="53">
        <f>SUM(+G153)</f>
        <v>0</v>
      </c>
      <c r="H152" s="53">
        <f>SUM(+H153)</f>
        <v>1000</v>
      </c>
    </row>
    <row r="153" spans="1:8" ht="15" customHeight="1">
      <c r="A153" s="170" t="s">
        <v>980</v>
      </c>
      <c r="B153" s="168"/>
      <c r="C153" s="27"/>
      <c r="D153" s="22"/>
      <c r="E153" s="169" t="s">
        <v>885</v>
      </c>
      <c r="F153" s="23" t="s">
        <v>1032</v>
      </c>
      <c r="G153" s="30">
        <v>0</v>
      </c>
      <c r="H153" s="30">
        <v>1000</v>
      </c>
    </row>
    <row r="154" spans="1:8" ht="15" customHeight="1">
      <c r="A154" s="170"/>
      <c r="B154" s="168"/>
      <c r="C154" s="27"/>
      <c r="D154" s="159" t="s">
        <v>893</v>
      </c>
      <c r="E154" s="168"/>
      <c r="F154" s="22" t="s">
        <v>894</v>
      </c>
      <c r="G154" s="53">
        <f>SUM(G155:G155)</f>
        <v>0</v>
      </c>
      <c r="H154" s="53">
        <f>SUM(H155:H155)</f>
        <v>3650</v>
      </c>
    </row>
    <row r="155" spans="1:8" ht="15" customHeight="1">
      <c r="A155" s="170" t="s">
        <v>77</v>
      </c>
      <c r="B155" s="168"/>
      <c r="C155" s="27"/>
      <c r="D155" s="169"/>
      <c r="E155" s="169" t="s">
        <v>899</v>
      </c>
      <c r="F155" s="23" t="s">
        <v>1045</v>
      </c>
      <c r="G155" s="30">
        <v>0</v>
      </c>
      <c r="H155" s="30">
        <v>3650</v>
      </c>
    </row>
    <row r="156" spans="1:8" ht="15" customHeight="1">
      <c r="A156" s="171"/>
      <c r="B156" s="169"/>
      <c r="C156" s="169"/>
      <c r="D156" s="159" t="s">
        <v>911</v>
      </c>
      <c r="E156" s="169"/>
      <c r="F156" s="22" t="s">
        <v>994</v>
      </c>
      <c r="G156" s="100">
        <f>SUM(G157)</f>
        <v>0</v>
      </c>
      <c r="H156" s="100">
        <f>SUM(H157)</f>
        <v>12000</v>
      </c>
    </row>
    <row r="157" spans="1:8" ht="15" customHeight="1">
      <c r="A157" s="171" t="s">
        <v>78</v>
      </c>
      <c r="B157" s="169"/>
      <c r="C157" s="169"/>
      <c r="D157" s="169"/>
      <c r="E157" s="169" t="s">
        <v>917</v>
      </c>
      <c r="F157" s="23" t="s">
        <v>918</v>
      </c>
      <c r="G157" s="101">
        <v>0</v>
      </c>
      <c r="H157" s="101">
        <v>12000</v>
      </c>
    </row>
    <row r="158" spans="1:8" ht="15" customHeight="1">
      <c r="A158" s="171"/>
      <c r="B158" s="169"/>
      <c r="C158" s="76" t="s">
        <v>919</v>
      </c>
      <c r="D158" s="159"/>
      <c r="E158" s="159"/>
      <c r="F158" s="27" t="s">
        <v>920</v>
      </c>
      <c r="G158" s="41">
        <f>SUM(G159)</f>
        <v>0</v>
      </c>
      <c r="H158" s="41">
        <f>SUM(H159)</f>
        <v>350</v>
      </c>
    </row>
    <row r="159" spans="1:8" ht="15" customHeight="1">
      <c r="A159" s="171"/>
      <c r="B159" s="169"/>
      <c r="C159" s="76"/>
      <c r="D159" s="159" t="s">
        <v>924</v>
      </c>
      <c r="E159" s="159"/>
      <c r="F159" s="22" t="s">
        <v>925</v>
      </c>
      <c r="G159" s="53">
        <f>SUM(G160:G160)</f>
        <v>0</v>
      </c>
      <c r="H159" s="53">
        <f>SUM(H160:H160)</f>
        <v>350</v>
      </c>
    </row>
    <row r="160" spans="1:8" ht="15" customHeight="1">
      <c r="A160" s="171" t="s">
        <v>79</v>
      </c>
      <c r="B160" s="169"/>
      <c r="C160" s="76"/>
      <c r="D160" s="169"/>
      <c r="E160" s="169" t="s">
        <v>926</v>
      </c>
      <c r="F160" s="23" t="s">
        <v>927</v>
      </c>
      <c r="G160" s="30">
        <v>0</v>
      </c>
      <c r="H160" s="30">
        <v>350</v>
      </c>
    </row>
    <row r="161" spans="1:8" ht="15" customHeight="1">
      <c r="A161" s="171"/>
      <c r="B161" s="169"/>
      <c r="C161" s="27" t="s">
        <v>942</v>
      </c>
      <c r="D161" s="159"/>
      <c r="E161" s="159"/>
      <c r="F161" s="27" t="s">
        <v>1220</v>
      </c>
      <c r="G161" s="41">
        <f>SUM(+G162)</f>
        <v>0</v>
      </c>
      <c r="H161" s="41">
        <f>SUM(+H162)</f>
        <v>3000</v>
      </c>
    </row>
    <row r="162" spans="1:8" ht="15" customHeight="1">
      <c r="A162" s="171"/>
      <c r="B162" s="169"/>
      <c r="C162" s="27"/>
      <c r="D162" s="159" t="s">
        <v>943</v>
      </c>
      <c r="E162" s="159"/>
      <c r="F162" s="22" t="s">
        <v>944</v>
      </c>
      <c r="G162" s="53">
        <f>SUM(+G163)</f>
        <v>0</v>
      </c>
      <c r="H162" s="53">
        <f>SUM(+H163)</f>
        <v>3000</v>
      </c>
    </row>
    <row r="163" spans="1:8" ht="15" customHeight="1" thickBot="1">
      <c r="A163" s="194" t="s">
        <v>80</v>
      </c>
      <c r="B163" s="173"/>
      <c r="C163" s="174"/>
      <c r="D163" s="175"/>
      <c r="E163" s="175" t="s">
        <v>28</v>
      </c>
      <c r="F163" s="209" t="s">
        <v>29</v>
      </c>
      <c r="G163" s="118">
        <v>0</v>
      </c>
      <c r="H163" s="118">
        <v>3000</v>
      </c>
    </row>
    <row r="164" spans="1:8" ht="15" customHeight="1" thickBot="1">
      <c r="A164" s="337" t="s">
        <v>363</v>
      </c>
      <c r="B164" s="338"/>
      <c r="C164" s="338"/>
      <c r="D164" s="338"/>
      <c r="E164" s="338"/>
      <c r="F164" s="339"/>
      <c r="G164" s="256">
        <f>SUM(G166+G172+G175+G179)</f>
        <v>0</v>
      </c>
      <c r="H164" s="256">
        <f>SUM(H166+H172+H175+H179)</f>
        <v>20000</v>
      </c>
    </row>
    <row r="165" spans="1:8" ht="15" customHeight="1">
      <c r="A165" s="167"/>
      <c r="B165" s="27" t="s">
        <v>991</v>
      </c>
      <c r="C165" s="168"/>
      <c r="D165" s="168"/>
      <c r="E165" s="168"/>
      <c r="F165" s="76" t="s">
        <v>1008</v>
      </c>
      <c r="G165" s="56"/>
      <c r="H165" s="56"/>
    </row>
    <row r="166" spans="1:8" ht="15" customHeight="1">
      <c r="A166" s="167"/>
      <c r="B166" s="168"/>
      <c r="C166" s="27" t="s">
        <v>874</v>
      </c>
      <c r="D166" s="168"/>
      <c r="E166" s="168"/>
      <c r="F166" s="27" t="s">
        <v>875</v>
      </c>
      <c r="G166" s="41">
        <f>SUM(+G170+G167)</f>
        <v>0</v>
      </c>
      <c r="H166" s="41">
        <f>SUM(+H170+H167)</f>
        <v>16800</v>
      </c>
    </row>
    <row r="167" spans="1:8" ht="15" customHeight="1">
      <c r="A167" s="170"/>
      <c r="B167" s="168"/>
      <c r="C167" s="27"/>
      <c r="D167" s="159" t="s">
        <v>893</v>
      </c>
      <c r="E167" s="168"/>
      <c r="F167" s="22" t="s">
        <v>894</v>
      </c>
      <c r="G167" s="53">
        <f>SUM(G168:G169)</f>
        <v>0</v>
      </c>
      <c r="H167" s="53">
        <f>SUM(H168:H169)</f>
        <v>3600</v>
      </c>
    </row>
    <row r="168" spans="1:8" ht="15" customHeight="1">
      <c r="A168" s="170" t="s">
        <v>81</v>
      </c>
      <c r="B168" s="168"/>
      <c r="C168" s="27"/>
      <c r="D168" s="169"/>
      <c r="E168" s="169" t="s">
        <v>897</v>
      </c>
      <c r="F168" s="23" t="s">
        <v>999</v>
      </c>
      <c r="G168" s="30">
        <v>0</v>
      </c>
      <c r="H168" s="30">
        <v>2600</v>
      </c>
    </row>
    <row r="169" spans="1:8" ht="15" customHeight="1">
      <c r="A169" s="170" t="s">
        <v>82</v>
      </c>
      <c r="B169" s="168"/>
      <c r="C169" s="27"/>
      <c r="D169" s="169"/>
      <c r="E169" s="169" t="s">
        <v>899</v>
      </c>
      <c r="F169" s="23" t="s">
        <v>1045</v>
      </c>
      <c r="G169" s="30">
        <v>0</v>
      </c>
      <c r="H169" s="30">
        <v>1000</v>
      </c>
    </row>
    <row r="170" spans="1:8" ht="15" customHeight="1">
      <c r="A170" s="171"/>
      <c r="B170" s="169"/>
      <c r="C170" s="169"/>
      <c r="D170" s="159" t="s">
        <v>911</v>
      </c>
      <c r="E170" s="169"/>
      <c r="F170" s="22" t="s">
        <v>994</v>
      </c>
      <c r="G170" s="100">
        <f>SUM(G171)</f>
        <v>0</v>
      </c>
      <c r="H170" s="100">
        <f>SUM(H171)</f>
        <v>13200</v>
      </c>
    </row>
    <row r="171" spans="1:8" ht="15" customHeight="1" thickBot="1">
      <c r="A171" s="184" t="s">
        <v>792</v>
      </c>
      <c r="B171" s="175"/>
      <c r="C171" s="175"/>
      <c r="D171" s="175"/>
      <c r="E171" s="175" t="s">
        <v>917</v>
      </c>
      <c r="F171" s="35" t="s">
        <v>918</v>
      </c>
      <c r="G171" s="196">
        <v>0</v>
      </c>
      <c r="H171" s="196">
        <v>13200</v>
      </c>
    </row>
    <row r="172" spans="1:8" ht="15" customHeight="1">
      <c r="A172" s="171"/>
      <c r="B172" s="169"/>
      <c r="C172" s="76" t="s">
        <v>919</v>
      </c>
      <c r="D172" s="159"/>
      <c r="E172" s="159"/>
      <c r="F172" s="27" t="s">
        <v>920</v>
      </c>
      <c r="G172" s="41">
        <f>SUM(G173)</f>
        <v>0</v>
      </c>
      <c r="H172" s="41">
        <f>SUM(H173)</f>
        <v>300</v>
      </c>
    </row>
    <row r="173" spans="1:8" ht="15" customHeight="1">
      <c r="A173" s="171"/>
      <c r="B173" s="169"/>
      <c r="C173" s="76"/>
      <c r="D173" s="159" t="s">
        <v>924</v>
      </c>
      <c r="E173" s="159"/>
      <c r="F173" s="22" t="s">
        <v>925</v>
      </c>
      <c r="G173" s="53">
        <f>SUM(G174:G174)</f>
        <v>0</v>
      </c>
      <c r="H173" s="53">
        <f>SUM(H174:H174)</f>
        <v>300</v>
      </c>
    </row>
    <row r="174" spans="1:8" ht="15" customHeight="1">
      <c r="A174" s="171" t="s">
        <v>83</v>
      </c>
      <c r="B174" s="169"/>
      <c r="C174" s="76"/>
      <c r="D174" s="169"/>
      <c r="E174" s="169" t="s">
        <v>926</v>
      </c>
      <c r="F174" s="23" t="s">
        <v>927</v>
      </c>
      <c r="G174" s="30">
        <v>0</v>
      </c>
      <c r="H174" s="30">
        <v>300</v>
      </c>
    </row>
    <row r="175" spans="1:8" ht="15" customHeight="1">
      <c r="A175" s="171"/>
      <c r="B175" s="169"/>
      <c r="C175" s="27" t="s">
        <v>942</v>
      </c>
      <c r="D175" s="159"/>
      <c r="E175" s="159"/>
      <c r="F175" s="27" t="s">
        <v>1220</v>
      </c>
      <c r="G175" s="41">
        <f>SUM(+G176)</f>
        <v>0</v>
      </c>
      <c r="H175" s="41">
        <f>SUM(+H176)</f>
        <v>500</v>
      </c>
    </row>
    <row r="176" spans="1:8" ht="15" customHeight="1">
      <c r="A176" s="171"/>
      <c r="B176" s="169"/>
      <c r="C176" s="27"/>
      <c r="D176" s="159" t="s">
        <v>943</v>
      </c>
      <c r="E176" s="159"/>
      <c r="F176" s="22" t="s">
        <v>944</v>
      </c>
      <c r="G176" s="53">
        <f>SUM(+G177)</f>
        <v>0</v>
      </c>
      <c r="H176" s="53">
        <f>SUM(+H177)</f>
        <v>500</v>
      </c>
    </row>
    <row r="177" spans="1:8" ht="15" customHeight="1">
      <c r="A177" s="170" t="s">
        <v>815</v>
      </c>
      <c r="B177" s="168"/>
      <c r="C177" s="76"/>
      <c r="D177" s="169"/>
      <c r="E177" s="169" t="s">
        <v>28</v>
      </c>
      <c r="F177" s="104" t="s">
        <v>29</v>
      </c>
      <c r="G177" s="30">
        <v>0</v>
      </c>
      <c r="H177" s="30">
        <v>500</v>
      </c>
    </row>
    <row r="178" spans="1:8" ht="15" customHeight="1">
      <c r="A178" s="189"/>
      <c r="B178" s="76" t="s">
        <v>992</v>
      </c>
      <c r="C178" s="27"/>
      <c r="D178" s="168"/>
      <c r="E178" s="169"/>
      <c r="F178" s="27" t="s">
        <v>1015</v>
      </c>
      <c r="G178" s="30"/>
      <c r="H178" s="30"/>
    </row>
    <row r="179" spans="1:8" ht="15" customHeight="1">
      <c r="A179" s="189"/>
      <c r="B179" s="168"/>
      <c r="C179" s="27" t="s">
        <v>954</v>
      </c>
      <c r="D179" s="168"/>
      <c r="E179" s="168"/>
      <c r="F179" s="27" t="s">
        <v>955</v>
      </c>
      <c r="G179" s="200">
        <f>SUM(G180)</f>
        <v>0</v>
      </c>
      <c r="H179" s="200">
        <f>SUM(H180)</f>
        <v>2400</v>
      </c>
    </row>
    <row r="180" spans="1:8" ht="15" customHeight="1">
      <c r="A180" s="189"/>
      <c r="B180" s="168"/>
      <c r="C180" s="27"/>
      <c r="D180" s="159" t="s">
        <v>962</v>
      </c>
      <c r="E180" s="168"/>
      <c r="F180" s="22" t="s">
        <v>963</v>
      </c>
      <c r="G180" s="199">
        <f>SUM(G181)</f>
        <v>0</v>
      </c>
      <c r="H180" s="199">
        <f>SUM(H181)</f>
        <v>2400</v>
      </c>
    </row>
    <row r="181" spans="1:8" ht="15" customHeight="1" thickBot="1">
      <c r="A181" s="170" t="s">
        <v>818</v>
      </c>
      <c r="B181" s="168"/>
      <c r="C181" s="76"/>
      <c r="D181" s="169"/>
      <c r="E181" s="169" t="s">
        <v>964</v>
      </c>
      <c r="F181" s="23" t="s">
        <v>965</v>
      </c>
      <c r="G181" s="30">
        <v>0</v>
      </c>
      <c r="H181" s="30">
        <v>2400</v>
      </c>
    </row>
    <row r="182" spans="1:8" ht="15" customHeight="1" thickBot="1">
      <c r="A182" s="337" t="s">
        <v>364</v>
      </c>
      <c r="B182" s="338"/>
      <c r="C182" s="338"/>
      <c r="D182" s="338"/>
      <c r="E182" s="338"/>
      <c r="F182" s="339"/>
      <c r="G182" s="256">
        <f>SUM(G184+G189+G192)</f>
        <v>0</v>
      </c>
      <c r="H182" s="256">
        <f>SUM(H184+H189+H192)</f>
        <v>20000</v>
      </c>
    </row>
    <row r="183" spans="1:8" ht="15" customHeight="1">
      <c r="A183" s="167"/>
      <c r="B183" s="27" t="s">
        <v>991</v>
      </c>
      <c r="C183" s="168"/>
      <c r="D183" s="168"/>
      <c r="E183" s="168"/>
      <c r="F183" s="76" t="s">
        <v>1008</v>
      </c>
      <c r="G183" s="56"/>
      <c r="H183" s="56"/>
    </row>
    <row r="184" spans="1:8" ht="15" customHeight="1">
      <c r="A184" s="167"/>
      <c r="B184" s="168"/>
      <c r="C184" s="27" t="s">
        <v>874</v>
      </c>
      <c r="D184" s="168"/>
      <c r="E184" s="168"/>
      <c r="F184" s="27" t="s">
        <v>875</v>
      </c>
      <c r="G184" s="41">
        <f>SUM(+G187+G185)</f>
        <v>0</v>
      </c>
      <c r="H184" s="41">
        <f>SUM(+H187+H185)</f>
        <v>14200</v>
      </c>
    </row>
    <row r="185" spans="1:8" ht="15" customHeight="1">
      <c r="A185" s="170"/>
      <c r="B185" s="168"/>
      <c r="C185" s="27"/>
      <c r="D185" s="159" t="s">
        <v>893</v>
      </c>
      <c r="E185" s="168"/>
      <c r="F185" s="22" t="s">
        <v>894</v>
      </c>
      <c r="G185" s="53">
        <f>SUM(G186:G186)</f>
        <v>0</v>
      </c>
      <c r="H185" s="53">
        <f>SUM(H186:H186)</f>
        <v>2500</v>
      </c>
    </row>
    <row r="186" spans="1:8" ht="15" customHeight="1">
      <c r="A186" s="170" t="s">
        <v>829</v>
      </c>
      <c r="B186" s="168"/>
      <c r="C186" s="27"/>
      <c r="D186" s="169"/>
      <c r="E186" s="169" t="s">
        <v>899</v>
      </c>
      <c r="F186" s="23" t="s">
        <v>1045</v>
      </c>
      <c r="G186" s="30">
        <v>0</v>
      </c>
      <c r="H186" s="30">
        <v>2500</v>
      </c>
    </row>
    <row r="187" spans="1:8" ht="15" customHeight="1">
      <c r="A187" s="171"/>
      <c r="B187" s="169"/>
      <c r="C187" s="169"/>
      <c r="D187" s="159" t="s">
        <v>911</v>
      </c>
      <c r="E187" s="169"/>
      <c r="F187" s="22" t="s">
        <v>994</v>
      </c>
      <c r="G187" s="100">
        <f>SUM(G188)</f>
        <v>0</v>
      </c>
      <c r="H187" s="100">
        <f>SUM(H188)</f>
        <v>11700</v>
      </c>
    </row>
    <row r="188" spans="1:8" ht="15" customHeight="1">
      <c r="A188" s="171" t="s">
        <v>839</v>
      </c>
      <c r="B188" s="169"/>
      <c r="C188" s="169"/>
      <c r="D188" s="169"/>
      <c r="E188" s="169" t="s">
        <v>917</v>
      </c>
      <c r="F188" s="23" t="s">
        <v>918</v>
      </c>
      <c r="G188" s="101">
        <v>0</v>
      </c>
      <c r="H188" s="101">
        <v>11700</v>
      </c>
    </row>
    <row r="189" spans="1:8" ht="15" customHeight="1">
      <c r="A189" s="171"/>
      <c r="B189" s="169"/>
      <c r="C189" s="76" t="s">
        <v>919</v>
      </c>
      <c r="D189" s="159"/>
      <c r="E189" s="159"/>
      <c r="F189" s="27" t="s">
        <v>920</v>
      </c>
      <c r="G189" s="41">
        <f>SUM(G190)</f>
        <v>0</v>
      </c>
      <c r="H189" s="41">
        <f>SUM(H190)</f>
        <v>300</v>
      </c>
    </row>
    <row r="190" spans="1:8" ht="15" customHeight="1">
      <c r="A190" s="171"/>
      <c r="B190" s="169"/>
      <c r="C190" s="76"/>
      <c r="D190" s="159" t="s">
        <v>924</v>
      </c>
      <c r="E190" s="159"/>
      <c r="F190" s="22" t="s">
        <v>925</v>
      </c>
      <c r="G190" s="53">
        <f>SUM(G191:G191)</f>
        <v>0</v>
      </c>
      <c r="H190" s="53">
        <f>SUM(H191:H191)</f>
        <v>300</v>
      </c>
    </row>
    <row r="191" spans="1:8" ht="15" customHeight="1">
      <c r="A191" s="171" t="s">
        <v>84</v>
      </c>
      <c r="B191" s="169"/>
      <c r="C191" s="76"/>
      <c r="D191" s="169"/>
      <c r="E191" s="169" t="s">
        <v>926</v>
      </c>
      <c r="F191" s="23" t="s">
        <v>927</v>
      </c>
      <c r="G191" s="30">
        <v>0</v>
      </c>
      <c r="H191" s="30">
        <v>300</v>
      </c>
    </row>
    <row r="192" spans="1:8" ht="15" customHeight="1">
      <c r="A192" s="171"/>
      <c r="B192" s="169"/>
      <c r="C192" s="27" t="s">
        <v>942</v>
      </c>
      <c r="D192" s="159"/>
      <c r="E192" s="159"/>
      <c r="F192" s="27" t="s">
        <v>1220</v>
      </c>
      <c r="G192" s="41">
        <f>SUM(+G193)</f>
        <v>0</v>
      </c>
      <c r="H192" s="41">
        <f>SUM(+H193)</f>
        <v>5500</v>
      </c>
    </row>
    <row r="193" spans="1:8" ht="15" customHeight="1">
      <c r="A193" s="171"/>
      <c r="B193" s="169"/>
      <c r="C193" s="27"/>
      <c r="D193" s="159" t="s">
        <v>943</v>
      </c>
      <c r="E193" s="159"/>
      <c r="F193" s="22" t="s">
        <v>944</v>
      </c>
      <c r="G193" s="53">
        <f>SUM(G194)</f>
        <v>0</v>
      </c>
      <c r="H193" s="53">
        <f>SUM(H194)</f>
        <v>5500</v>
      </c>
    </row>
    <row r="194" spans="1:8" ht="15" customHeight="1" thickBot="1">
      <c r="A194" s="194" t="s">
        <v>619</v>
      </c>
      <c r="B194" s="173"/>
      <c r="C194" s="174"/>
      <c r="D194" s="175"/>
      <c r="E194" s="175" t="s">
        <v>28</v>
      </c>
      <c r="F194" s="209" t="s">
        <v>29</v>
      </c>
      <c r="G194" s="118">
        <v>0</v>
      </c>
      <c r="H194" s="118">
        <v>5500</v>
      </c>
    </row>
    <row r="195" spans="1:8" ht="15" customHeight="1" thickBot="1">
      <c r="A195" s="337" t="s">
        <v>365</v>
      </c>
      <c r="B195" s="338"/>
      <c r="C195" s="338"/>
      <c r="D195" s="338"/>
      <c r="E195" s="338"/>
      <c r="F195" s="339"/>
      <c r="G195" s="256">
        <f>SUM(G197+G204+G207)</f>
        <v>0</v>
      </c>
      <c r="H195" s="256">
        <f>SUM(H197+H204+H207)</f>
        <v>20000</v>
      </c>
    </row>
    <row r="196" spans="1:8" ht="15" customHeight="1">
      <c r="A196" s="167"/>
      <c r="B196" s="27" t="s">
        <v>991</v>
      </c>
      <c r="C196" s="168"/>
      <c r="D196" s="168"/>
      <c r="E196" s="168"/>
      <c r="F196" s="76" t="s">
        <v>1008</v>
      </c>
      <c r="G196" s="56"/>
      <c r="H196" s="56"/>
    </row>
    <row r="197" spans="1:8" ht="15" customHeight="1">
      <c r="A197" s="167"/>
      <c r="B197" s="168"/>
      <c r="C197" s="27" t="s">
        <v>874</v>
      </c>
      <c r="D197" s="168"/>
      <c r="E197" s="168"/>
      <c r="F197" s="27" t="s">
        <v>875</v>
      </c>
      <c r="G197" s="41">
        <f>SUM(+G202+G198+G200)</f>
        <v>0</v>
      </c>
      <c r="H197" s="41">
        <f>SUM(+H202+H198+H200)</f>
        <v>12650</v>
      </c>
    </row>
    <row r="198" spans="1:8" ht="15" customHeight="1">
      <c r="A198" s="167"/>
      <c r="B198" s="168"/>
      <c r="C198" s="27"/>
      <c r="D198" s="22" t="s">
        <v>883</v>
      </c>
      <c r="E198" s="172"/>
      <c r="F198" s="22" t="s">
        <v>884</v>
      </c>
      <c r="G198" s="53">
        <f>SUM(+G199)</f>
        <v>0</v>
      </c>
      <c r="H198" s="53">
        <f>SUM(+H199)</f>
        <v>1000</v>
      </c>
    </row>
    <row r="199" spans="1:8" ht="15" customHeight="1">
      <c r="A199" s="170" t="s">
        <v>85</v>
      </c>
      <c r="B199" s="168"/>
      <c r="C199" s="27"/>
      <c r="D199" s="22"/>
      <c r="E199" s="169" t="s">
        <v>885</v>
      </c>
      <c r="F199" s="23" t="s">
        <v>1032</v>
      </c>
      <c r="G199" s="30">
        <v>0</v>
      </c>
      <c r="H199" s="30">
        <v>1000</v>
      </c>
    </row>
    <row r="200" spans="1:8" ht="15" customHeight="1">
      <c r="A200" s="170"/>
      <c r="B200" s="168"/>
      <c r="C200" s="27"/>
      <c r="D200" s="159" t="s">
        <v>893</v>
      </c>
      <c r="E200" s="168"/>
      <c r="F200" s="22" t="s">
        <v>894</v>
      </c>
      <c r="G200" s="53">
        <f>SUM(G201:G201)</f>
        <v>0</v>
      </c>
      <c r="H200" s="53">
        <f>SUM(H201:H201)</f>
        <v>2450</v>
      </c>
    </row>
    <row r="201" spans="1:8" ht="15" customHeight="1">
      <c r="A201" s="170" t="s">
        <v>401</v>
      </c>
      <c r="B201" s="168"/>
      <c r="C201" s="27"/>
      <c r="D201" s="169"/>
      <c r="E201" s="169" t="s">
        <v>899</v>
      </c>
      <c r="F201" s="23" t="s">
        <v>1045</v>
      </c>
      <c r="G201" s="30">
        <v>0</v>
      </c>
      <c r="H201" s="30">
        <v>2450</v>
      </c>
    </row>
    <row r="202" spans="1:8" ht="15" customHeight="1">
      <c r="A202" s="171"/>
      <c r="B202" s="169"/>
      <c r="C202" s="169"/>
      <c r="D202" s="159" t="s">
        <v>911</v>
      </c>
      <c r="E202" s="169"/>
      <c r="F202" s="22" t="s">
        <v>994</v>
      </c>
      <c r="G202" s="100">
        <f>SUM(G203)</f>
        <v>0</v>
      </c>
      <c r="H202" s="100">
        <f>SUM(H203)</f>
        <v>9200</v>
      </c>
    </row>
    <row r="203" spans="1:8" ht="15" customHeight="1">
      <c r="A203" s="171" t="s">
        <v>845</v>
      </c>
      <c r="B203" s="169"/>
      <c r="C203" s="169"/>
      <c r="D203" s="169"/>
      <c r="E203" s="169" t="s">
        <v>917</v>
      </c>
      <c r="F203" s="23" t="s">
        <v>918</v>
      </c>
      <c r="G203" s="101">
        <v>0</v>
      </c>
      <c r="H203" s="101">
        <v>9200</v>
      </c>
    </row>
    <row r="204" spans="1:8" ht="15" customHeight="1">
      <c r="A204" s="171"/>
      <c r="B204" s="169"/>
      <c r="C204" s="76" t="s">
        <v>919</v>
      </c>
      <c r="D204" s="159"/>
      <c r="E204" s="159"/>
      <c r="F204" s="27" t="s">
        <v>920</v>
      </c>
      <c r="G204" s="41">
        <f>SUM(G205)</f>
        <v>0</v>
      </c>
      <c r="H204" s="41">
        <f>SUM(H205)</f>
        <v>350</v>
      </c>
    </row>
    <row r="205" spans="1:8" ht="15" customHeight="1">
      <c r="A205" s="171"/>
      <c r="B205" s="169"/>
      <c r="C205" s="76"/>
      <c r="D205" s="159" t="s">
        <v>924</v>
      </c>
      <c r="E205" s="159"/>
      <c r="F205" s="22" t="s">
        <v>925</v>
      </c>
      <c r="G205" s="53">
        <f>SUM(G206:G206)</f>
        <v>0</v>
      </c>
      <c r="H205" s="53">
        <f>SUM(H206:H206)</f>
        <v>350</v>
      </c>
    </row>
    <row r="206" spans="1:8" ht="15" customHeight="1">
      <c r="A206" s="171" t="s">
        <v>850</v>
      </c>
      <c r="B206" s="169"/>
      <c r="C206" s="76"/>
      <c r="D206" s="169"/>
      <c r="E206" s="169" t="s">
        <v>926</v>
      </c>
      <c r="F206" s="23" t="s">
        <v>927</v>
      </c>
      <c r="G206" s="30">
        <v>0</v>
      </c>
      <c r="H206" s="30">
        <v>350</v>
      </c>
    </row>
    <row r="207" spans="1:8" ht="15" customHeight="1">
      <c r="A207" s="171"/>
      <c r="B207" s="169"/>
      <c r="C207" s="27" t="s">
        <v>942</v>
      </c>
      <c r="D207" s="159"/>
      <c r="E207" s="159"/>
      <c r="F207" s="27" t="s">
        <v>1220</v>
      </c>
      <c r="G207" s="41">
        <f>SUM(+G208)</f>
        <v>0</v>
      </c>
      <c r="H207" s="41">
        <f>SUM(+H208)</f>
        <v>7000</v>
      </c>
    </row>
    <row r="208" spans="1:8" ht="15" customHeight="1">
      <c r="A208" s="171"/>
      <c r="B208" s="169"/>
      <c r="C208" s="27"/>
      <c r="D208" s="159" t="s">
        <v>943</v>
      </c>
      <c r="E208" s="159"/>
      <c r="F208" s="22" t="s">
        <v>944</v>
      </c>
      <c r="G208" s="53">
        <f>SUM(+G209)</f>
        <v>0</v>
      </c>
      <c r="H208" s="53">
        <f>SUM(+H209)</f>
        <v>7000</v>
      </c>
    </row>
    <row r="209" spans="1:8" ht="15" customHeight="1" thickBot="1">
      <c r="A209" s="194" t="s">
        <v>86</v>
      </c>
      <c r="B209" s="173"/>
      <c r="C209" s="174"/>
      <c r="D209" s="175"/>
      <c r="E209" s="175" t="s">
        <v>28</v>
      </c>
      <c r="F209" s="209" t="s">
        <v>29</v>
      </c>
      <c r="G209" s="118">
        <v>0</v>
      </c>
      <c r="H209" s="118">
        <v>7000</v>
      </c>
    </row>
    <row r="210" spans="1:8" ht="15" customHeight="1" thickBot="1">
      <c r="A210" s="337" t="s">
        <v>366</v>
      </c>
      <c r="B210" s="338"/>
      <c r="C210" s="338"/>
      <c r="D210" s="338"/>
      <c r="E210" s="338"/>
      <c r="F210" s="339"/>
      <c r="G210" s="256">
        <f>SUM(G212+G220+G223)</f>
        <v>0</v>
      </c>
      <c r="H210" s="256">
        <f>SUM(H212+H220+H223)</f>
        <v>20000</v>
      </c>
    </row>
    <row r="211" spans="1:8" ht="15" customHeight="1">
      <c r="A211" s="167"/>
      <c r="B211" s="27" t="s">
        <v>991</v>
      </c>
      <c r="C211" s="168"/>
      <c r="D211" s="168"/>
      <c r="E211" s="168"/>
      <c r="F211" s="76" t="s">
        <v>1008</v>
      </c>
      <c r="G211" s="56"/>
      <c r="H211" s="56"/>
    </row>
    <row r="212" spans="1:8" ht="15" customHeight="1">
      <c r="A212" s="167"/>
      <c r="B212" s="168"/>
      <c r="C212" s="27" t="s">
        <v>874</v>
      </c>
      <c r="D212" s="168"/>
      <c r="E212" s="168"/>
      <c r="F212" s="27" t="s">
        <v>875</v>
      </c>
      <c r="G212" s="41">
        <f>SUM(+G218+G213+G216)</f>
        <v>0</v>
      </c>
      <c r="H212" s="41">
        <f>SUM(+H218+H213+H216)</f>
        <v>15600</v>
      </c>
    </row>
    <row r="213" spans="1:8" ht="15" customHeight="1">
      <c r="A213" s="167"/>
      <c r="B213" s="168"/>
      <c r="C213" s="27"/>
      <c r="D213" s="22" t="s">
        <v>883</v>
      </c>
      <c r="E213" s="172"/>
      <c r="F213" s="22" t="s">
        <v>884</v>
      </c>
      <c r="G213" s="53">
        <f>SUM(+G215+G214)</f>
        <v>0</v>
      </c>
      <c r="H213" s="53">
        <f>SUM(+H215+H214)</f>
        <v>5000</v>
      </c>
    </row>
    <row r="214" spans="1:8" ht="15" customHeight="1">
      <c r="A214" s="170" t="s">
        <v>87</v>
      </c>
      <c r="B214" s="168"/>
      <c r="C214" s="27"/>
      <c r="D214" s="22"/>
      <c r="E214" s="169" t="s">
        <v>885</v>
      </c>
      <c r="F214" s="23" t="s">
        <v>1032</v>
      </c>
      <c r="G214" s="30">
        <v>0</v>
      </c>
      <c r="H214" s="30">
        <v>1000</v>
      </c>
    </row>
    <row r="215" spans="1:8" ht="15" customHeight="1">
      <c r="A215" s="170" t="s">
        <v>88</v>
      </c>
      <c r="B215" s="168"/>
      <c r="C215" s="27"/>
      <c r="D215" s="168"/>
      <c r="E215" s="169" t="s">
        <v>892</v>
      </c>
      <c r="F215" s="23" t="s">
        <v>1025</v>
      </c>
      <c r="G215" s="30">
        <v>0</v>
      </c>
      <c r="H215" s="30">
        <v>4000</v>
      </c>
    </row>
    <row r="216" spans="1:8" ht="15" customHeight="1">
      <c r="A216" s="170"/>
      <c r="B216" s="168"/>
      <c r="C216" s="27"/>
      <c r="D216" s="159" t="s">
        <v>893</v>
      </c>
      <c r="E216" s="168"/>
      <c r="F216" s="22" t="s">
        <v>894</v>
      </c>
      <c r="G216" s="53">
        <f>SUM(G217:G217)</f>
        <v>0</v>
      </c>
      <c r="H216" s="53">
        <f>SUM(H217:H217)</f>
        <v>1600</v>
      </c>
    </row>
    <row r="217" spans="1:8" ht="15" customHeight="1">
      <c r="A217" s="170" t="s">
        <v>89</v>
      </c>
      <c r="B217" s="168"/>
      <c r="C217" s="27"/>
      <c r="D217" s="169"/>
      <c r="E217" s="169" t="s">
        <v>899</v>
      </c>
      <c r="F217" s="23" t="s">
        <v>1045</v>
      </c>
      <c r="G217" s="30">
        <v>0</v>
      </c>
      <c r="H217" s="30">
        <v>1600</v>
      </c>
    </row>
    <row r="218" spans="1:8" ht="15" customHeight="1">
      <c r="A218" s="171"/>
      <c r="B218" s="169"/>
      <c r="C218" s="169"/>
      <c r="D218" s="159" t="s">
        <v>911</v>
      </c>
      <c r="E218" s="169"/>
      <c r="F218" s="22" t="s">
        <v>994</v>
      </c>
      <c r="G218" s="100">
        <f>SUM(G219)</f>
        <v>0</v>
      </c>
      <c r="H218" s="100">
        <f>SUM(H219)</f>
        <v>9000</v>
      </c>
    </row>
    <row r="219" spans="1:8" ht="15" customHeight="1">
      <c r="A219" s="171" t="s">
        <v>90</v>
      </c>
      <c r="B219" s="169"/>
      <c r="C219" s="169"/>
      <c r="D219" s="169"/>
      <c r="E219" s="169" t="s">
        <v>917</v>
      </c>
      <c r="F219" s="23" t="s">
        <v>918</v>
      </c>
      <c r="G219" s="101">
        <v>0</v>
      </c>
      <c r="H219" s="101">
        <v>9000</v>
      </c>
    </row>
    <row r="220" spans="1:8" ht="15" customHeight="1">
      <c r="A220" s="171"/>
      <c r="B220" s="169"/>
      <c r="C220" s="76" t="s">
        <v>919</v>
      </c>
      <c r="D220" s="159"/>
      <c r="E220" s="159"/>
      <c r="F220" s="27" t="s">
        <v>920</v>
      </c>
      <c r="G220" s="41">
        <f>SUM(G221)</f>
        <v>0</v>
      </c>
      <c r="H220" s="41">
        <f>SUM(H221)</f>
        <v>400</v>
      </c>
    </row>
    <row r="221" spans="1:8" ht="15" customHeight="1">
      <c r="A221" s="171"/>
      <c r="B221" s="169"/>
      <c r="C221" s="76"/>
      <c r="D221" s="159" t="s">
        <v>924</v>
      </c>
      <c r="E221" s="159"/>
      <c r="F221" s="22" t="s">
        <v>925</v>
      </c>
      <c r="G221" s="53">
        <f>SUM(G222:G222)</f>
        <v>0</v>
      </c>
      <c r="H221" s="53">
        <f>SUM(H222:H222)</f>
        <v>400</v>
      </c>
    </row>
    <row r="222" spans="1:8" ht="15" customHeight="1">
      <c r="A222" s="171" t="s">
        <v>91</v>
      </c>
      <c r="B222" s="169"/>
      <c r="C222" s="76"/>
      <c r="D222" s="169"/>
      <c r="E222" s="169" t="s">
        <v>926</v>
      </c>
      <c r="F222" s="23" t="s">
        <v>927</v>
      </c>
      <c r="G222" s="30">
        <v>0</v>
      </c>
      <c r="H222" s="30">
        <v>400</v>
      </c>
    </row>
    <row r="223" spans="1:8" ht="15" customHeight="1">
      <c r="A223" s="171"/>
      <c r="B223" s="169"/>
      <c r="C223" s="27" t="s">
        <v>942</v>
      </c>
      <c r="D223" s="159"/>
      <c r="E223" s="159"/>
      <c r="F223" s="27" t="s">
        <v>1220</v>
      </c>
      <c r="G223" s="41">
        <f>SUM(+G224)</f>
        <v>0</v>
      </c>
      <c r="H223" s="41">
        <f>SUM(+H224)</f>
        <v>4000</v>
      </c>
    </row>
    <row r="224" spans="1:8" ht="15" customHeight="1">
      <c r="A224" s="171"/>
      <c r="B224" s="169"/>
      <c r="C224" s="27"/>
      <c r="D224" s="159" t="s">
        <v>943</v>
      </c>
      <c r="E224" s="159"/>
      <c r="F224" s="22" t="s">
        <v>944</v>
      </c>
      <c r="G224" s="53">
        <f>SUM(+G225)</f>
        <v>0</v>
      </c>
      <c r="H224" s="53">
        <f>SUM(+H225)</f>
        <v>4000</v>
      </c>
    </row>
    <row r="225" spans="1:8" ht="15" customHeight="1" thickBot="1">
      <c r="A225" s="194" t="s">
        <v>92</v>
      </c>
      <c r="B225" s="173"/>
      <c r="C225" s="174"/>
      <c r="D225" s="175"/>
      <c r="E225" s="175" t="s">
        <v>28</v>
      </c>
      <c r="F225" s="209" t="s">
        <v>29</v>
      </c>
      <c r="G225" s="118">
        <v>0</v>
      </c>
      <c r="H225" s="118">
        <v>4000</v>
      </c>
    </row>
    <row r="226" spans="1:8" ht="15" customHeight="1" thickBot="1">
      <c r="A226" s="337" t="s">
        <v>367</v>
      </c>
      <c r="B226" s="338"/>
      <c r="C226" s="338"/>
      <c r="D226" s="338"/>
      <c r="E226" s="338"/>
      <c r="F226" s="339"/>
      <c r="G226" s="256">
        <f>SUM(G228+G233+G236)</f>
        <v>0</v>
      </c>
      <c r="H226" s="256">
        <f>SUM(H228+H233+H236)</f>
        <v>20000</v>
      </c>
    </row>
    <row r="227" spans="1:8" ht="15" customHeight="1">
      <c r="A227" s="167"/>
      <c r="B227" s="27" t="s">
        <v>991</v>
      </c>
      <c r="C227" s="168"/>
      <c r="D227" s="168"/>
      <c r="E227" s="168"/>
      <c r="F227" s="76" t="s">
        <v>1008</v>
      </c>
      <c r="G227" s="56"/>
      <c r="H227" s="56"/>
    </row>
    <row r="228" spans="1:8" ht="15" customHeight="1">
      <c r="A228" s="167"/>
      <c r="B228" s="168"/>
      <c r="C228" s="27" t="s">
        <v>874</v>
      </c>
      <c r="D228" s="168"/>
      <c r="E228" s="168"/>
      <c r="F228" s="27" t="s">
        <v>875</v>
      </c>
      <c r="G228" s="41">
        <f>SUM(+G231+G229)</f>
        <v>0</v>
      </c>
      <c r="H228" s="41">
        <f>SUM(+H231+H229)</f>
        <v>18700</v>
      </c>
    </row>
    <row r="229" spans="1:8" ht="15" customHeight="1">
      <c r="A229" s="170"/>
      <c r="B229" s="168"/>
      <c r="C229" s="27"/>
      <c r="D229" s="159" t="s">
        <v>893</v>
      </c>
      <c r="E229" s="168"/>
      <c r="F229" s="22" t="s">
        <v>894</v>
      </c>
      <c r="G229" s="53">
        <f>SUM(G230:G230)</f>
        <v>0</v>
      </c>
      <c r="H229" s="53">
        <f>SUM(H230:H230)</f>
        <v>1000</v>
      </c>
    </row>
    <row r="230" spans="1:8" ht="15" customHeight="1">
      <c r="A230" s="170" t="s">
        <v>93</v>
      </c>
      <c r="B230" s="168"/>
      <c r="C230" s="27"/>
      <c r="D230" s="169"/>
      <c r="E230" s="169" t="s">
        <v>899</v>
      </c>
      <c r="F230" s="23" t="s">
        <v>1045</v>
      </c>
      <c r="G230" s="30">
        <v>0</v>
      </c>
      <c r="H230" s="30">
        <v>1000</v>
      </c>
    </row>
    <row r="231" spans="1:8" ht="15" customHeight="1">
      <c r="A231" s="171"/>
      <c r="B231" s="169"/>
      <c r="C231" s="169"/>
      <c r="D231" s="159" t="s">
        <v>911</v>
      </c>
      <c r="E231" s="169"/>
      <c r="F231" s="22" t="s">
        <v>994</v>
      </c>
      <c r="G231" s="100">
        <f>SUM(G232)</f>
        <v>0</v>
      </c>
      <c r="H231" s="100">
        <f>SUM(H232)</f>
        <v>17700</v>
      </c>
    </row>
    <row r="232" spans="1:8" ht="15" customHeight="1">
      <c r="A232" s="171" t="s">
        <v>984</v>
      </c>
      <c r="B232" s="169"/>
      <c r="C232" s="169"/>
      <c r="D232" s="169"/>
      <c r="E232" s="169" t="s">
        <v>917</v>
      </c>
      <c r="F232" s="23" t="s">
        <v>918</v>
      </c>
      <c r="G232" s="101">
        <v>0</v>
      </c>
      <c r="H232" s="101">
        <v>17700</v>
      </c>
    </row>
    <row r="233" spans="1:8" ht="15" customHeight="1">
      <c r="A233" s="171"/>
      <c r="B233" s="169"/>
      <c r="C233" s="76" t="s">
        <v>919</v>
      </c>
      <c r="D233" s="159"/>
      <c r="E233" s="159"/>
      <c r="F233" s="27" t="s">
        <v>920</v>
      </c>
      <c r="G233" s="41">
        <f>SUM(G234)</f>
        <v>0</v>
      </c>
      <c r="H233" s="41">
        <f>SUM(H234)</f>
        <v>300</v>
      </c>
    </row>
    <row r="234" spans="1:8" ht="15" customHeight="1">
      <c r="A234" s="171"/>
      <c r="B234" s="169"/>
      <c r="C234" s="76"/>
      <c r="D234" s="159" t="s">
        <v>924</v>
      </c>
      <c r="E234" s="159"/>
      <c r="F234" s="22" t="s">
        <v>925</v>
      </c>
      <c r="G234" s="53">
        <f>SUM(G235:G235)</f>
        <v>0</v>
      </c>
      <c r="H234" s="53">
        <f>SUM(H235:H235)</f>
        <v>300</v>
      </c>
    </row>
    <row r="235" spans="1:8" ht="15" customHeight="1">
      <c r="A235" s="171" t="s">
        <v>94</v>
      </c>
      <c r="B235" s="169"/>
      <c r="C235" s="76"/>
      <c r="D235" s="169"/>
      <c r="E235" s="169" t="s">
        <v>926</v>
      </c>
      <c r="F235" s="23" t="s">
        <v>927</v>
      </c>
      <c r="G235" s="30">
        <v>0</v>
      </c>
      <c r="H235" s="30">
        <v>300</v>
      </c>
    </row>
    <row r="236" spans="1:8" ht="15" customHeight="1">
      <c r="A236" s="171"/>
      <c r="B236" s="169"/>
      <c r="C236" s="27" t="s">
        <v>942</v>
      </c>
      <c r="D236" s="159"/>
      <c r="E236" s="159"/>
      <c r="F236" s="27" t="s">
        <v>1220</v>
      </c>
      <c r="G236" s="41">
        <f>SUM(+G237)</f>
        <v>0</v>
      </c>
      <c r="H236" s="41">
        <f>SUM(+H237)</f>
        <v>1000</v>
      </c>
    </row>
    <row r="237" spans="1:8" ht="15" customHeight="1">
      <c r="A237" s="171"/>
      <c r="B237" s="169"/>
      <c r="C237" s="27"/>
      <c r="D237" s="159" t="s">
        <v>943</v>
      </c>
      <c r="E237" s="159"/>
      <c r="F237" s="22" t="s">
        <v>944</v>
      </c>
      <c r="G237" s="53">
        <f>SUM(+G238)</f>
        <v>0</v>
      </c>
      <c r="H237" s="53">
        <f>SUM(+H238)</f>
        <v>1000</v>
      </c>
    </row>
    <row r="238" spans="1:8" ht="15" customHeight="1" thickBot="1">
      <c r="A238" s="194" t="s">
        <v>95</v>
      </c>
      <c r="B238" s="173"/>
      <c r="C238" s="174"/>
      <c r="D238" s="175"/>
      <c r="E238" s="175" t="s">
        <v>28</v>
      </c>
      <c r="F238" s="209" t="s">
        <v>29</v>
      </c>
      <c r="G238" s="118">
        <v>0</v>
      </c>
      <c r="H238" s="118">
        <v>1000</v>
      </c>
    </row>
    <row r="239" spans="1:8" ht="15" customHeight="1" thickBot="1">
      <c r="A239" s="337" t="s">
        <v>368</v>
      </c>
      <c r="B239" s="338"/>
      <c r="C239" s="338"/>
      <c r="D239" s="338"/>
      <c r="E239" s="338"/>
      <c r="F239" s="339"/>
      <c r="G239" s="256">
        <f>SUM(G241+G246+G249)</f>
        <v>0</v>
      </c>
      <c r="H239" s="256">
        <f>SUM(H241+H246+H249)</f>
        <v>20000</v>
      </c>
    </row>
    <row r="240" spans="1:8" ht="15" customHeight="1">
      <c r="A240" s="167"/>
      <c r="B240" s="27" t="s">
        <v>991</v>
      </c>
      <c r="C240" s="168"/>
      <c r="D240" s="168"/>
      <c r="E240" s="168"/>
      <c r="F240" s="76" t="s">
        <v>1008</v>
      </c>
      <c r="G240" s="56"/>
      <c r="H240" s="56"/>
    </row>
    <row r="241" spans="1:8" ht="15" customHeight="1">
      <c r="A241" s="167"/>
      <c r="B241" s="168"/>
      <c r="C241" s="27" t="s">
        <v>874</v>
      </c>
      <c r="D241" s="168"/>
      <c r="E241" s="168"/>
      <c r="F241" s="27" t="s">
        <v>875</v>
      </c>
      <c r="G241" s="41">
        <f>SUM(+G244+G242)</f>
        <v>0</v>
      </c>
      <c r="H241" s="41">
        <f>SUM(+H244+H242)</f>
        <v>16500</v>
      </c>
    </row>
    <row r="242" spans="1:8" ht="15" customHeight="1">
      <c r="A242" s="170"/>
      <c r="B242" s="168"/>
      <c r="C242" s="27"/>
      <c r="D242" s="159" t="s">
        <v>893</v>
      </c>
      <c r="E242" s="168"/>
      <c r="F242" s="22" t="s">
        <v>894</v>
      </c>
      <c r="G242" s="53">
        <f>SUM(G243:G243)</f>
        <v>0</v>
      </c>
      <c r="H242" s="53">
        <f>SUM(H243:H243)</f>
        <v>2500</v>
      </c>
    </row>
    <row r="243" spans="1:8" ht="15" customHeight="1">
      <c r="A243" s="170" t="s">
        <v>987</v>
      </c>
      <c r="B243" s="168"/>
      <c r="C243" s="27"/>
      <c r="D243" s="169"/>
      <c r="E243" s="169" t="s">
        <v>899</v>
      </c>
      <c r="F243" s="23" t="s">
        <v>1045</v>
      </c>
      <c r="G243" s="30">
        <v>0</v>
      </c>
      <c r="H243" s="30">
        <v>2500</v>
      </c>
    </row>
    <row r="244" spans="1:8" ht="15" customHeight="1">
      <c r="A244" s="171"/>
      <c r="B244" s="169"/>
      <c r="C244" s="169"/>
      <c r="D244" s="159" t="s">
        <v>911</v>
      </c>
      <c r="E244" s="169"/>
      <c r="F244" s="22" t="s">
        <v>994</v>
      </c>
      <c r="G244" s="100">
        <f>SUM(G245)</f>
        <v>0</v>
      </c>
      <c r="H244" s="100">
        <f>SUM(H245)</f>
        <v>14000</v>
      </c>
    </row>
    <row r="245" spans="1:8" ht="15" customHeight="1">
      <c r="A245" s="171" t="s">
        <v>96</v>
      </c>
      <c r="B245" s="169"/>
      <c r="C245" s="169"/>
      <c r="D245" s="169"/>
      <c r="E245" s="169" t="s">
        <v>917</v>
      </c>
      <c r="F245" s="23" t="s">
        <v>918</v>
      </c>
      <c r="G245" s="101">
        <v>0</v>
      </c>
      <c r="H245" s="101">
        <v>14000</v>
      </c>
    </row>
    <row r="246" spans="1:8" ht="15" customHeight="1">
      <c r="A246" s="171"/>
      <c r="B246" s="169"/>
      <c r="C246" s="76" t="s">
        <v>919</v>
      </c>
      <c r="D246" s="159"/>
      <c r="E246" s="159"/>
      <c r="F246" s="27" t="s">
        <v>920</v>
      </c>
      <c r="G246" s="41">
        <f>SUM(G247)</f>
        <v>0</v>
      </c>
      <c r="H246" s="41">
        <f>SUM(H247)</f>
        <v>500</v>
      </c>
    </row>
    <row r="247" spans="1:8" ht="15" customHeight="1">
      <c r="A247" s="171"/>
      <c r="B247" s="169"/>
      <c r="C247" s="76"/>
      <c r="D247" s="159" t="s">
        <v>924</v>
      </c>
      <c r="E247" s="159"/>
      <c r="F247" s="22" t="s">
        <v>925</v>
      </c>
      <c r="G247" s="53">
        <f>SUM(G248:G248)</f>
        <v>0</v>
      </c>
      <c r="H247" s="53">
        <f>SUM(H248:H248)</f>
        <v>500</v>
      </c>
    </row>
    <row r="248" spans="1:8" ht="15" customHeight="1">
      <c r="A248" s="171" t="s">
        <v>97</v>
      </c>
      <c r="B248" s="169"/>
      <c r="C248" s="76"/>
      <c r="D248" s="169"/>
      <c r="E248" s="169" t="s">
        <v>926</v>
      </c>
      <c r="F248" s="23" t="s">
        <v>927</v>
      </c>
      <c r="G248" s="30">
        <v>0</v>
      </c>
      <c r="H248" s="30">
        <v>500</v>
      </c>
    </row>
    <row r="249" spans="1:8" ht="15" customHeight="1">
      <c r="A249" s="171"/>
      <c r="B249" s="169"/>
      <c r="C249" s="27" t="s">
        <v>942</v>
      </c>
      <c r="D249" s="159"/>
      <c r="E249" s="159"/>
      <c r="F249" s="27" t="s">
        <v>1220</v>
      </c>
      <c r="G249" s="41">
        <f>SUM(+G250)</f>
        <v>0</v>
      </c>
      <c r="H249" s="41">
        <f>SUM(+H250)</f>
        <v>3000</v>
      </c>
    </row>
    <row r="250" spans="1:8" ht="15" customHeight="1">
      <c r="A250" s="171"/>
      <c r="B250" s="169"/>
      <c r="C250" s="27"/>
      <c r="D250" s="159" t="s">
        <v>943</v>
      </c>
      <c r="E250" s="159"/>
      <c r="F250" s="22" t="s">
        <v>944</v>
      </c>
      <c r="G250" s="53">
        <f>SUM(G251+G252)</f>
        <v>0</v>
      </c>
      <c r="H250" s="53">
        <f>SUM(H251+H252)</f>
        <v>3000</v>
      </c>
    </row>
    <row r="251" spans="1:8" ht="15" customHeight="1">
      <c r="A251" s="171" t="s">
        <v>98</v>
      </c>
      <c r="B251" s="169"/>
      <c r="C251" s="27"/>
      <c r="D251" s="169"/>
      <c r="E251" s="169" t="s">
        <v>945</v>
      </c>
      <c r="F251" s="23" t="s">
        <v>226</v>
      </c>
      <c r="G251" s="30">
        <v>0</v>
      </c>
      <c r="H251" s="30">
        <v>1000</v>
      </c>
    </row>
    <row r="252" spans="1:8" ht="15" customHeight="1" thickBot="1">
      <c r="A252" s="194" t="s">
        <v>99</v>
      </c>
      <c r="B252" s="173"/>
      <c r="C252" s="174"/>
      <c r="D252" s="175"/>
      <c r="E252" s="175" t="s">
        <v>28</v>
      </c>
      <c r="F252" s="209" t="s">
        <v>29</v>
      </c>
      <c r="G252" s="118">
        <v>0</v>
      </c>
      <c r="H252" s="118">
        <v>2000</v>
      </c>
    </row>
    <row r="253" spans="1:8" ht="15" customHeight="1" thickBot="1">
      <c r="A253" s="337" t="s">
        <v>369</v>
      </c>
      <c r="B253" s="338"/>
      <c r="C253" s="338"/>
      <c r="D253" s="338"/>
      <c r="E253" s="338"/>
      <c r="F253" s="339"/>
      <c r="G253" s="256">
        <f>SUM(G255+G260+G263)</f>
        <v>0</v>
      </c>
      <c r="H253" s="256">
        <f>SUM(H255+H260+H263)</f>
        <v>20000</v>
      </c>
    </row>
    <row r="254" spans="1:8" ht="15" customHeight="1">
      <c r="A254" s="167"/>
      <c r="B254" s="27" t="s">
        <v>991</v>
      </c>
      <c r="C254" s="168"/>
      <c r="D254" s="168"/>
      <c r="E254" s="168"/>
      <c r="F254" s="76" t="s">
        <v>1008</v>
      </c>
      <c r="G254" s="56"/>
      <c r="H254" s="56"/>
    </row>
    <row r="255" spans="1:8" ht="15" customHeight="1">
      <c r="A255" s="167"/>
      <c r="B255" s="168"/>
      <c r="C255" s="27" t="s">
        <v>874</v>
      </c>
      <c r="D255" s="168"/>
      <c r="E255" s="168"/>
      <c r="F255" s="27" t="s">
        <v>875</v>
      </c>
      <c r="G255" s="41">
        <f>SUM(+G258+G256)</f>
        <v>0</v>
      </c>
      <c r="H255" s="41">
        <f>SUM(+H258+H256)</f>
        <v>14300</v>
      </c>
    </row>
    <row r="256" spans="1:8" ht="15" customHeight="1">
      <c r="A256" s="170"/>
      <c r="B256" s="168"/>
      <c r="C256" s="27"/>
      <c r="D256" s="159" t="s">
        <v>893</v>
      </c>
      <c r="E256" s="168"/>
      <c r="F256" s="22" t="s">
        <v>894</v>
      </c>
      <c r="G256" s="53">
        <f>SUM(G257:G257)</f>
        <v>0</v>
      </c>
      <c r="H256" s="53">
        <f>SUM(H257:H257)</f>
        <v>500</v>
      </c>
    </row>
    <row r="257" spans="1:8" ht="15" customHeight="1">
      <c r="A257" s="170" t="s">
        <v>100</v>
      </c>
      <c r="B257" s="168"/>
      <c r="C257" s="27"/>
      <c r="D257" s="169"/>
      <c r="E257" s="169" t="s">
        <v>899</v>
      </c>
      <c r="F257" s="23" t="s">
        <v>1045</v>
      </c>
      <c r="G257" s="30">
        <v>0</v>
      </c>
      <c r="H257" s="30">
        <v>500</v>
      </c>
    </row>
    <row r="258" spans="1:8" ht="15" customHeight="1">
      <c r="A258" s="171"/>
      <c r="B258" s="169"/>
      <c r="C258" s="169"/>
      <c r="D258" s="159" t="s">
        <v>911</v>
      </c>
      <c r="E258" s="169"/>
      <c r="F258" s="22" t="s">
        <v>994</v>
      </c>
      <c r="G258" s="100">
        <f>SUM(G259)</f>
        <v>0</v>
      </c>
      <c r="H258" s="100">
        <f>SUM(H259)</f>
        <v>13800</v>
      </c>
    </row>
    <row r="259" spans="1:8" ht="15" customHeight="1">
      <c r="A259" s="171" t="s">
        <v>101</v>
      </c>
      <c r="B259" s="169"/>
      <c r="C259" s="169"/>
      <c r="D259" s="169"/>
      <c r="E259" s="169" t="s">
        <v>917</v>
      </c>
      <c r="F259" s="23" t="s">
        <v>918</v>
      </c>
      <c r="G259" s="101">
        <v>0</v>
      </c>
      <c r="H259" s="101">
        <v>13800</v>
      </c>
    </row>
    <row r="260" spans="1:8" ht="15" customHeight="1">
      <c r="A260" s="171"/>
      <c r="B260" s="169"/>
      <c r="C260" s="76" t="s">
        <v>919</v>
      </c>
      <c r="D260" s="159"/>
      <c r="E260" s="159"/>
      <c r="F260" s="27" t="s">
        <v>920</v>
      </c>
      <c r="G260" s="41">
        <f>SUM(G261)</f>
        <v>0</v>
      </c>
      <c r="H260" s="41">
        <f>SUM(H261)</f>
        <v>200</v>
      </c>
    </row>
    <row r="261" spans="1:8" ht="15" customHeight="1">
      <c r="A261" s="171"/>
      <c r="B261" s="169"/>
      <c r="C261" s="76"/>
      <c r="D261" s="159" t="s">
        <v>924</v>
      </c>
      <c r="E261" s="159"/>
      <c r="F261" s="22" t="s">
        <v>925</v>
      </c>
      <c r="G261" s="53">
        <f>SUM(G262:G262)</f>
        <v>0</v>
      </c>
      <c r="H261" s="53">
        <f>SUM(H262:H262)</f>
        <v>200</v>
      </c>
    </row>
    <row r="262" spans="1:8" ht="15" customHeight="1">
      <c r="A262" s="171" t="s">
        <v>102</v>
      </c>
      <c r="B262" s="169"/>
      <c r="C262" s="76"/>
      <c r="D262" s="169"/>
      <c r="E262" s="169" t="s">
        <v>926</v>
      </c>
      <c r="F262" s="23" t="s">
        <v>927</v>
      </c>
      <c r="G262" s="30">
        <v>0</v>
      </c>
      <c r="H262" s="30">
        <v>200</v>
      </c>
    </row>
    <row r="263" spans="1:8" ht="15" customHeight="1">
      <c r="A263" s="171"/>
      <c r="B263" s="169"/>
      <c r="C263" s="27" t="s">
        <v>942</v>
      </c>
      <c r="D263" s="159"/>
      <c r="E263" s="159"/>
      <c r="F263" s="27" t="s">
        <v>1220</v>
      </c>
      <c r="G263" s="41">
        <f>SUM(+G264)</f>
        <v>0</v>
      </c>
      <c r="H263" s="41">
        <f>SUM(+H264)</f>
        <v>5500</v>
      </c>
    </row>
    <row r="264" spans="1:8" ht="15" customHeight="1">
      <c r="A264" s="171"/>
      <c r="B264" s="169"/>
      <c r="C264" s="27"/>
      <c r="D264" s="159" t="s">
        <v>943</v>
      </c>
      <c r="E264" s="159"/>
      <c r="F264" s="22" t="s">
        <v>944</v>
      </c>
      <c r="G264" s="53">
        <f>SUM(+G265)</f>
        <v>0</v>
      </c>
      <c r="H264" s="53">
        <f>SUM(+H265)</f>
        <v>5500</v>
      </c>
    </row>
    <row r="265" spans="1:8" ht="15" customHeight="1" thickBot="1">
      <c r="A265" s="194" t="s">
        <v>103</v>
      </c>
      <c r="B265" s="173"/>
      <c r="C265" s="174"/>
      <c r="D265" s="175"/>
      <c r="E265" s="175" t="s">
        <v>28</v>
      </c>
      <c r="F265" s="209" t="s">
        <v>29</v>
      </c>
      <c r="G265" s="118">
        <v>0</v>
      </c>
      <c r="H265" s="118">
        <v>5500</v>
      </c>
    </row>
    <row r="266" spans="1:8" ht="15" customHeight="1" thickBot="1">
      <c r="A266" s="337" t="s">
        <v>370</v>
      </c>
      <c r="B266" s="338"/>
      <c r="C266" s="338"/>
      <c r="D266" s="338"/>
      <c r="E266" s="338"/>
      <c r="F266" s="339"/>
      <c r="G266" s="256">
        <f>SUM(G268+G273)</f>
        <v>0</v>
      </c>
      <c r="H266" s="256">
        <f>SUM(H268+H273)</f>
        <v>20000</v>
      </c>
    </row>
    <row r="267" spans="1:8" ht="15" customHeight="1">
      <c r="A267" s="167"/>
      <c r="B267" s="27" t="s">
        <v>991</v>
      </c>
      <c r="C267" s="168"/>
      <c r="D267" s="168"/>
      <c r="E267" s="168"/>
      <c r="F267" s="76" t="s">
        <v>1008</v>
      </c>
      <c r="G267" s="56"/>
      <c r="H267" s="56"/>
    </row>
    <row r="268" spans="1:8" ht="15" customHeight="1">
      <c r="A268" s="167"/>
      <c r="B268" s="168"/>
      <c r="C268" s="27" t="s">
        <v>874</v>
      </c>
      <c r="D268" s="168"/>
      <c r="E268" s="168"/>
      <c r="F268" s="27" t="s">
        <v>875</v>
      </c>
      <c r="G268" s="41">
        <f>SUM(+G271+G269)</f>
        <v>0</v>
      </c>
      <c r="H268" s="41">
        <f>SUM(+H271+H269)</f>
        <v>19800</v>
      </c>
    </row>
    <row r="269" spans="1:8" ht="15" customHeight="1">
      <c r="A269" s="170"/>
      <c r="B269" s="168"/>
      <c r="C269" s="27"/>
      <c r="D269" s="159" t="s">
        <v>893</v>
      </c>
      <c r="E269" s="168"/>
      <c r="F269" s="22" t="s">
        <v>894</v>
      </c>
      <c r="G269" s="53">
        <f>SUM(G270:G270)</f>
        <v>0</v>
      </c>
      <c r="H269" s="53">
        <f>SUM(H270:H270)</f>
        <v>2500</v>
      </c>
    </row>
    <row r="270" spans="1:8" ht="15" customHeight="1">
      <c r="A270" s="170" t="s">
        <v>104</v>
      </c>
      <c r="B270" s="168"/>
      <c r="C270" s="27"/>
      <c r="D270" s="169"/>
      <c r="E270" s="169" t="s">
        <v>899</v>
      </c>
      <c r="F270" s="23" t="s">
        <v>1045</v>
      </c>
      <c r="G270" s="30">
        <v>0</v>
      </c>
      <c r="H270" s="30">
        <v>2500</v>
      </c>
    </row>
    <row r="271" spans="1:8" ht="15" customHeight="1">
      <c r="A271" s="171"/>
      <c r="B271" s="169"/>
      <c r="C271" s="169"/>
      <c r="D271" s="159" t="s">
        <v>911</v>
      </c>
      <c r="E271" s="169"/>
      <c r="F271" s="22" t="s">
        <v>994</v>
      </c>
      <c r="G271" s="100">
        <f>SUM(G272)</f>
        <v>0</v>
      </c>
      <c r="H271" s="100">
        <f>SUM(H272)</f>
        <v>17300</v>
      </c>
    </row>
    <row r="272" spans="1:8" ht="15" customHeight="1">
      <c r="A272" s="171" t="s">
        <v>105</v>
      </c>
      <c r="B272" s="169"/>
      <c r="C272" s="169"/>
      <c r="D272" s="169"/>
      <c r="E272" s="169" t="s">
        <v>917</v>
      </c>
      <c r="F272" s="23" t="s">
        <v>918</v>
      </c>
      <c r="G272" s="101">
        <v>0</v>
      </c>
      <c r="H272" s="101">
        <v>17300</v>
      </c>
    </row>
    <row r="273" spans="1:8" ht="15" customHeight="1">
      <c r="A273" s="171"/>
      <c r="B273" s="169"/>
      <c r="C273" s="76" t="s">
        <v>919</v>
      </c>
      <c r="D273" s="159"/>
      <c r="E273" s="159"/>
      <c r="F273" s="27" t="s">
        <v>920</v>
      </c>
      <c r="G273" s="41">
        <f>SUM(G274)</f>
        <v>0</v>
      </c>
      <c r="H273" s="41">
        <f>SUM(H274)</f>
        <v>200</v>
      </c>
    </row>
    <row r="274" spans="1:8" ht="15" customHeight="1">
      <c r="A274" s="171"/>
      <c r="B274" s="169"/>
      <c r="C274" s="76"/>
      <c r="D274" s="159" t="s">
        <v>924</v>
      </c>
      <c r="E274" s="159"/>
      <c r="F274" s="22" t="s">
        <v>925</v>
      </c>
      <c r="G274" s="53">
        <f>SUM(G275:G275)</f>
        <v>0</v>
      </c>
      <c r="H274" s="53">
        <f>SUM(H275:H275)</f>
        <v>200</v>
      </c>
    </row>
    <row r="275" spans="1:8" ht="15" customHeight="1" thickBot="1">
      <c r="A275" s="184" t="s">
        <v>106</v>
      </c>
      <c r="B275" s="175"/>
      <c r="C275" s="174"/>
      <c r="D275" s="175"/>
      <c r="E275" s="175" t="s">
        <v>926</v>
      </c>
      <c r="F275" s="35" t="s">
        <v>927</v>
      </c>
      <c r="G275" s="118">
        <v>0</v>
      </c>
      <c r="H275" s="118">
        <v>200</v>
      </c>
    </row>
    <row r="276" spans="1:8" ht="15" customHeight="1" thickBot="1">
      <c r="A276" s="337" t="s">
        <v>371</v>
      </c>
      <c r="B276" s="338"/>
      <c r="C276" s="338"/>
      <c r="D276" s="338"/>
      <c r="E276" s="338"/>
      <c r="F276" s="339"/>
      <c r="G276" s="256">
        <f>SUM(G278+G286+G289)</f>
        <v>0</v>
      </c>
      <c r="H276" s="256">
        <f>SUM(H278+H286+H289)</f>
        <v>20000</v>
      </c>
    </row>
    <row r="277" spans="1:8" ht="15" customHeight="1">
      <c r="A277" s="167"/>
      <c r="B277" s="27" t="s">
        <v>991</v>
      </c>
      <c r="C277" s="168"/>
      <c r="D277" s="168"/>
      <c r="E277" s="168"/>
      <c r="F277" s="76" t="s">
        <v>1008</v>
      </c>
      <c r="G277" s="56"/>
      <c r="H277" s="56"/>
    </row>
    <row r="278" spans="1:8" ht="15" customHeight="1">
      <c r="A278" s="167"/>
      <c r="B278" s="168"/>
      <c r="C278" s="27" t="s">
        <v>874</v>
      </c>
      <c r="D278" s="168"/>
      <c r="E278" s="168"/>
      <c r="F278" s="27" t="s">
        <v>875</v>
      </c>
      <c r="G278" s="41">
        <f>SUM(+G284+G279+G281)</f>
        <v>0</v>
      </c>
      <c r="H278" s="41">
        <f>SUM(+H284+H279+H281)</f>
        <v>17500</v>
      </c>
    </row>
    <row r="279" spans="1:8" ht="15" customHeight="1">
      <c r="A279" s="167"/>
      <c r="B279" s="168"/>
      <c r="C279" s="27"/>
      <c r="D279" s="22" t="s">
        <v>883</v>
      </c>
      <c r="E279" s="172"/>
      <c r="F279" s="22" t="s">
        <v>884</v>
      </c>
      <c r="G279" s="53">
        <f>SUM(+G280)</f>
        <v>0</v>
      </c>
      <c r="H279" s="53">
        <f>SUM(+H280)</f>
        <v>500</v>
      </c>
    </row>
    <row r="280" spans="1:8" ht="15" customHeight="1">
      <c r="A280" s="170" t="s">
        <v>107</v>
      </c>
      <c r="B280" s="168"/>
      <c r="C280" s="27"/>
      <c r="D280" s="168"/>
      <c r="E280" s="169" t="s">
        <v>892</v>
      </c>
      <c r="F280" s="23" t="s">
        <v>1025</v>
      </c>
      <c r="G280" s="30">
        <v>0</v>
      </c>
      <c r="H280" s="30">
        <v>500</v>
      </c>
    </row>
    <row r="281" spans="1:8" ht="15" customHeight="1">
      <c r="A281" s="170"/>
      <c r="B281" s="168"/>
      <c r="C281" s="27"/>
      <c r="D281" s="159" t="s">
        <v>893</v>
      </c>
      <c r="E281" s="168"/>
      <c r="F281" s="22" t="s">
        <v>894</v>
      </c>
      <c r="G281" s="53">
        <f>SUM(G282:G283)</f>
        <v>0</v>
      </c>
      <c r="H281" s="53">
        <f>SUM(H282:H283)</f>
        <v>2000</v>
      </c>
    </row>
    <row r="282" spans="1:8" ht="15" customHeight="1">
      <c r="A282" s="170" t="s">
        <v>108</v>
      </c>
      <c r="B282" s="168"/>
      <c r="C282" s="27"/>
      <c r="D282" s="159"/>
      <c r="E282" s="169" t="s">
        <v>895</v>
      </c>
      <c r="F282" s="23" t="s">
        <v>896</v>
      </c>
      <c r="G282" s="30">
        <v>0</v>
      </c>
      <c r="H282" s="30">
        <v>500</v>
      </c>
    </row>
    <row r="283" spans="1:8" ht="15" customHeight="1">
      <c r="A283" s="170" t="s">
        <v>109</v>
      </c>
      <c r="B283" s="168"/>
      <c r="C283" s="27"/>
      <c r="D283" s="169"/>
      <c r="E283" s="169" t="s">
        <v>899</v>
      </c>
      <c r="F283" s="23" t="s">
        <v>1045</v>
      </c>
      <c r="G283" s="30">
        <v>0</v>
      </c>
      <c r="H283" s="30">
        <v>1500</v>
      </c>
    </row>
    <row r="284" spans="1:8" ht="15" customHeight="1">
      <c r="A284" s="171"/>
      <c r="B284" s="169"/>
      <c r="C284" s="169"/>
      <c r="D284" s="159" t="s">
        <v>911</v>
      </c>
      <c r="E284" s="169"/>
      <c r="F284" s="22" t="s">
        <v>994</v>
      </c>
      <c r="G284" s="100">
        <f>SUM(G285)</f>
        <v>0</v>
      </c>
      <c r="H284" s="100">
        <f>SUM(H285)</f>
        <v>15000</v>
      </c>
    </row>
    <row r="285" spans="1:8" ht="15" customHeight="1">
      <c r="A285" s="171" t="s">
        <v>110</v>
      </c>
      <c r="B285" s="169"/>
      <c r="C285" s="169"/>
      <c r="D285" s="169"/>
      <c r="E285" s="169" t="s">
        <v>917</v>
      </c>
      <c r="F285" s="23" t="s">
        <v>918</v>
      </c>
      <c r="G285" s="101">
        <v>0</v>
      </c>
      <c r="H285" s="101">
        <v>15000</v>
      </c>
    </row>
    <row r="286" spans="1:8" ht="15" customHeight="1">
      <c r="A286" s="171"/>
      <c r="B286" s="169"/>
      <c r="C286" s="76" t="s">
        <v>919</v>
      </c>
      <c r="D286" s="159"/>
      <c r="E286" s="159"/>
      <c r="F286" s="27" t="s">
        <v>920</v>
      </c>
      <c r="G286" s="41">
        <f>SUM(G287)</f>
        <v>0</v>
      </c>
      <c r="H286" s="41">
        <f>SUM(H287)</f>
        <v>500</v>
      </c>
    </row>
    <row r="287" spans="1:8" ht="15" customHeight="1">
      <c r="A287" s="171"/>
      <c r="B287" s="169"/>
      <c r="C287" s="76"/>
      <c r="D287" s="159" t="s">
        <v>924</v>
      </c>
      <c r="E287" s="159"/>
      <c r="F287" s="22" t="s">
        <v>925</v>
      </c>
      <c r="G287" s="53">
        <f>SUM(G288:G288)</f>
        <v>0</v>
      </c>
      <c r="H287" s="53">
        <f>SUM(H288:H288)</f>
        <v>500</v>
      </c>
    </row>
    <row r="288" spans="1:8" ht="15" customHeight="1">
      <c r="A288" s="171" t="s">
        <v>116</v>
      </c>
      <c r="B288" s="169"/>
      <c r="C288" s="76"/>
      <c r="D288" s="169"/>
      <c r="E288" s="169" t="s">
        <v>926</v>
      </c>
      <c r="F288" s="23" t="s">
        <v>927</v>
      </c>
      <c r="G288" s="30">
        <v>0</v>
      </c>
      <c r="H288" s="30">
        <v>500</v>
      </c>
    </row>
    <row r="289" spans="1:8" ht="15" customHeight="1">
      <c r="A289" s="171"/>
      <c r="B289" s="169"/>
      <c r="C289" s="27" t="s">
        <v>942</v>
      </c>
      <c r="D289" s="159"/>
      <c r="E289" s="159"/>
      <c r="F289" s="27" t="s">
        <v>1220</v>
      </c>
      <c r="G289" s="41">
        <f>SUM(+G290)</f>
        <v>0</v>
      </c>
      <c r="H289" s="41">
        <f>SUM(+H290)</f>
        <v>2000</v>
      </c>
    </row>
    <row r="290" spans="1:8" ht="15" customHeight="1">
      <c r="A290" s="171"/>
      <c r="B290" s="169"/>
      <c r="C290" s="27"/>
      <c r="D290" s="159" t="s">
        <v>943</v>
      </c>
      <c r="E290" s="159"/>
      <c r="F290" s="22" t="s">
        <v>944</v>
      </c>
      <c r="G290" s="53">
        <f>SUM(+G291)</f>
        <v>0</v>
      </c>
      <c r="H290" s="53">
        <f>SUM(+H291)</f>
        <v>2000</v>
      </c>
    </row>
    <row r="291" spans="1:8" ht="15" customHeight="1" thickBot="1">
      <c r="A291" s="194" t="s">
        <v>117</v>
      </c>
      <c r="B291" s="173"/>
      <c r="C291" s="174"/>
      <c r="D291" s="175"/>
      <c r="E291" s="175" t="s">
        <v>28</v>
      </c>
      <c r="F291" s="209" t="s">
        <v>29</v>
      </c>
      <c r="G291" s="118">
        <v>0</v>
      </c>
      <c r="H291" s="118">
        <v>2000</v>
      </c>
    </row>
    <row r="292" spans="1:8" ht="15" customHeight="1" thickBot="1">
      <c r="A292" s="337" t="s">
        <v>372</v>
      </c>
      <c r="B292" s="338"/>
      <c r="C292" s="338"/>
      <c r="D292" s="338"/>
      <c r="E292" s="338"/>
      <c r="F292" s="339"/>
      <c r="G292" s="256">
        <f>SUM(G294+G299+G302)</f>
        <v>0</v>
      </c>
      <c r="H292" s="256">
        <f>SUM(H294+H299+H302)</f>
        <v>20000</v>
      </c>
    </row>
    <row r="293" spans="1:8" ht="15" customHeight="1">
      <c r="A293" s="167"/>
      <c r="B293" s="27" t="s">
        <v>991</v>
      </c>
      <c r="C293" s="168"/>
      <c r="D293" s="168"/>
      <c r="E293" s="168"/>
      <c r="F293" s="76" t="s">
        <v>1008</v>
      </c>
      <c r="G293" s="56"/>
      <c r="H293" s="56"/>
    </row>
    <row r="294" spans="1:8" ht="15" customHeight="1">
      <c r="A294" s="167"/>
      <c r="B294" s="168"/>
      <c r="C294" s="27" t="s">
        <v>874</v>
      </c>
      <c r="D294" s="168"/>
      <c r="E294" s="168"/>
      <c r="F294" s="27" t="s">
        <v>875</v>
      </c>
      <c r="G294" s="41">
        <f>SUM(+G297+G295)</f>
        <v>0</v>
      </c>
      <c r="H294" s="41">
        <f>SUM(+H297+H295)</f>
        <v>18800</v>
      </c>
    </row>
    <row r="295" spans="1:8" ht="15" customHeight="1">
      <c r="A295" s="170"/>
      <c r="B295" s="168"/>
      <c r="C295" s="27"/>
      <c r="D295" s="159" t="s">
        <v>893</v>
      </c>
      <c r="E295" s="168"/>
      <c r="F295" s="22" t="s">
        <v>894</v>
      </c>
      <c r="G295" s="53">
        <f>SUM(G296:G296)</f>
        <v>0</v>
      </c>
      <c r="H295" s="53">
        <f>SUM(H296:H296)</f>
        <v>2800</v>
      </c>
    </row>
    <row r="296" spans="1:8" ht="15" customHeight="1">
      <c r="A296" s="170" t="s">
        <v>118</v>
      </c>
      <c r="B296" s="168"/>
      <c r="C296" s="27"/>
      <c r="D296" s="169"/>
      <c r="E296" s="169" t="s">
        <v>899</v>
      </c>
      <c r="F296" s="23" t="s">
        <v>1045</v>
      </c>
      <c r="G296" s="30">
        <v>0</v>
      </c>
      <c r="H296" s="30">
        <v>2800</v>
      </c>
    </row>
    <row r="297" spans="1:8" ht="15" customHeight="1">
      <c r="A297" s="171"/>
      <c r="B297" s="169"/>
      <c r="C297" s="169"/>
      <c r="D297" s="159" t="s">
        <v>911</v>
      </c>
      <c r="E297" s="169"/>
      <c r="F297" s="22" t="s">
        <v>994</v>
      </c>
      <c r="G297" s="100">
        <f>SUM(G298)</f>
        <v>0</v>
      </c>
      <c r="H297" s="100">
        <f>SUM(H298)</f>
        <v>16000</v>
      </c>
    </row>
    <row r="298" spans="1:8" ht="15" customHeight="1">
      <c r="A298" s="171" t="s">
        <v>119</v>
      </c>
      <c r="B298" s="169"/>
      <c r="C298" s="169"/>
      <c r="D298" s="169"/>
      <c r="E298" s="169" t="s">
        <v>917</v>
      </c>
      <c r="F298" s="23" t="s">
        <v>918</v>
      </c>
      <c r="G298" s="101">
        <v>0</v>
      </c>
      <c r="H298" s="101">
        <v>16000</v>
      </c>
    </row>
    <row r="299" spans="1:8" ht="15" customHeight="1">
      <c r="A299" s="171"/>
      <c r="B299" s="169"/>
      <c r="C299" s="76" t="s">
        <v>919</v>
      </c>
      <c r="D299" s="159"/>
      <c r="E299" s="159"/>
      <c r="F299" s="27" t="s">
        <v>920</v>
      </c>
      <c r="G299" s="41">
        <f>SUM(G300)</f>
        <v>0</v>
      </c>
      <c r="H299" s="41">
        <f>SUM(H300)</f>
        <v>200</v>
      </c>
    </row>
    <row r="300" spans="1:8" ht="15" customHeight="1">
      <c r="A300" s="171"/>
      <c r="B300" s="169"/>
      <c r="C300" s="76"/>
      <c r="D300" s="159" t="s">
        <v>924</v>
      </c>
      <c r="E300" s="159"/>
      <c r="F300" s="22" t="s">
        <v>925</v>
      </c>
      <c r="G300" s="53">
        <f>SUM(G301:G301)</f>
        <v>0</v>
      </c>
      <c r="H300" s="53">
        <f>SUM(H301:H301)</f>
        <v>200</v>
      </c>
    </row>
    <row r="301" spans="1:8" ht="15" customHeight="1">
      <c r="A301" s="171" t="s">
        <v>402</v>
      </c>
      <c r="B301" s="169"/>
      <c r="C301" s="76"/>
      <c r="D301" s="169"/>
      <c r="E301" s="169" t="s">
        <v>926</v>
      </c>
      <c r="F301" s="23" t="s">
        <v>927</v>
      </c>
      <c r="G301" s="30">
        <v>0</v>
      </c>
      <c r="H301" s="30">
        <v>200</v>
      </c>
    </row>
    <row r="302" spans="1:8" ht="15" customHeight="1">
      <c r="A302" s="171"/>
      <c r="B302" s="169"/>
      <c r="C302" s="27" t="s">
        <v>942</v>
      </c>
      <c r="D302" s="159"/>
      <c r="E302" s="159"/>
      <c r="F302" s="27" t="s">
        <v>1220</v>
      </c>
      <c r="G302" s="41">
        <f>SUM(+G303)</f>
        <v>0</v>
      </c>
      <c r="H302" s="41">
        <f>SUM(+H303)</f>
        <v>1000</v>
      </c>
    </row>
    <row r="303" spans="1:8" ht="15" customHeight="1">
      <c r="A303" s="171"/>
      <c r="B303" s="169"/>
      <c r="C303" s="27"/>
      <c r="D303" s="159" t="s">
        <v>943</v>
      </c>
      <c r="E303" s="159"/>
      <c r="F303" s="22" t="s">
        <v>944</v>
      </c>
      <c r="G303" s="53">
        <f>SUM(+G304)</f>
        <v>0</v>
      </c>
      <c r="H303" s="53">
        <f>SUM(+H304)</f>
        <v>1000</v>
      </c>
    </row>
    <row r="304" spans="1:8" ht="15" customHeight="1" thickBot="1">
      <c r="A304" s="194" t="s">
        <v>403</v>
      </c>
      <c r="B304" s="173"/>
      <c r="C304" s="174"/>
      <c r="D304" s="175"/>
      <c r="E304" s="175" t="s">
        <v>28</v>
      </c>
      <c r="F304" s="209" t="s">
        <v>29</v>
      </c>
      <c r="G304" s="118">
        <v>0</v>
      </c>
      <c r="H304" s="118">
        <v>1000</v>
      </c>
    </row>
    <row r="305" spans="1:8" ht="15" customHeight="1" thickBot="1">
      <c r="A305" s="337" t="s">
        <v>373</v>
      </c>
      <c r="B305" s="338"/>
      <c r="C305" s="338"/>
      <c r="D305" s="338"/>
      <c r="E305" s="338"/>
      <c r="F305" s="339"/>
      <c r="G305" s="256">
        <f>SUM(G307+G312+G315)</f>
        <v>0</v>
      </c>
      <c r="H305" s="256">
        <f>SUM(H307+H312+H315)</f>
        <v>20000</v>
      </c>
    </row>
    <row r="306" spans="1:8" ht="15" customHeight="1">
      <c r="A306" s="167"/>
      <c r="B306" s="27" t="s">
        <v>991</v>
      </c>
      <c r="C306" s="168"/>
      <c r="D306" s="168"/>
      <c r="E306" s="168"/>
      <c r="F306" s="76" t="s">
        <v>1008</v>
      </c>
      <c r="G306" s="56"/>
      <c r="H306" s="56"/>
    </row>
    <row r="307" spans="1:8" ht="15" customHeight="1">
      <c r="A307" s="167"/>
      <c r="B307" s="168"/>
      <c r="C307" s="27" t="s">
        <v>874</v>
      </c>
      <c r="D307" s="168"/>
      <c r="E307" s="168"/>
      <c r="F307" s="27" t="s">
        <v>875</v>
      </c>
      <c r="G307" s="41">
        <f>SUM(+G310+G308)</f>
        <v>0</v>
      </c>
      <c r="H307" s="41">
        <f>SUM(+H310+H308)</f>
        <v>12700</v>
      </c>
    </row>
    <row r="308" spans="1:8" ht="15" customHeight="1">
      <c r="A308" s="170"/>
      <c r="B308" s="168"/>
      <c r="C308" s="27"/>
      <c r="D308" s="159" t="s">
        <v>893</v>
      </c>
      <c r="E308" s="168"/>
      <c r="F308" s="22" t="s">
        <v>894</v>
      </c>
      <c r="G308" s="53">
        <f>SUM(G309:G309)</f>
        <v>0</v>
      </c>
      <c r="H308" s="53">
        <f>SUM(H309:H309)</f>
        <v>2700</v>
      </c>
    </row>
    <row r="309" spans="1:8" ht="15" customHeight="1">
      <c r="A309" s="170" t="s">
        <v>404</v>
      </c>
      <c r="B309" s="168"/>
      <c r="C309" s="27"/>
      <c r="D309" s="169"/>
      <c r="E309" s="169" t="s">
        <v>899</v>
      </c>
      <c r="F309" s="23" t="s">
        <v>1045</v>
      </c>
      <c r="G309" s="30">
        <v>0</v>
      </c>
      <c r="H309" s="30">
        <v>2700</v>
      </c>
    </row>
    <row r="310" spans="1:8" ht="15" customHeight="1">
      <c r="A310" s="171"/>
      <c r="B310" s="169"/>
      <c r="C310" s="169"/>
      <c r="D310" s="159" t="s">
        <v>911</v>
      </c>
      <c r="E310" s="169"/>
      <c r="F310" s="22" t="s">
        <v>994</v>
      </c>
      <c r="G310" s="100">
        <f>SUM(G311)</f>
        <v>0</v>
      </c>
      <c r="H310" s="100">
        <f>SUM(H311)</f>
        <v>10000</v>
      </c>
    </row>
    <row r="311" spans="1:8" ht="15" customHeight="1">
      <c r="A311" s="171" t="s">
        <v>405</v>
      </c>
      <c r="B311" s="169"/>
      <c r="C311" s="169"/>
      <c r="D311" s="169"/>
      <c r="E311" s="169" t="s">
        <v>917</v>
      </c>
      <c r="F311" s="23" t="s">
        <v>918</v>
      </c>
      <c r="G311" s="101">
        <v>0</v>
      </c>
      <c r="H311" s="101">
        <v>10000</v>
      </c>
    </row>
    <row r="312" spans="1:8" ht="15" customHeight="1">
      <c r="A312" s="171"/>
      <c r="B312" s="169"/>
      <c r="C312" s="76" t="s">
        <v>919</v>
      </c>
      <c r="D312" s="159"/>
      <c r="E312" s="159"/>
      <c r="F312" s="27" t="s">
        <v>920</v>
      </c>
      <c r="G312" s="41">
        <f>SUM(G313)</f>
        <v>0</v>
      </c>
      <c r="H312" s="41">
        <f>SUM(H313)</f>
        <v>300</v>
      </c>
    </row>
    <row r="313" spans="1:8" ht="15" customHeight="1">
      <c r="A313" s="171"/>
      <c r="B313" s="169"/>
      <c r="C313" s="76"/>
      <c r="D313" s="159" t="s">
        <v>924</v>
      </c>
      <c r="E313" s="159"/>
      <c r="F313" s="22" t="s">
        <v>925</v>
      </c>
      <c r="G313" s="53">
        <f>SUM(G314:G314)</f>
        <v>0</v>
      </c>
      <c r="H313" s="53">
        <f>SUM(H314:H314)</f>
        <v>300</v>
      </c>
    </row>
    <row r="314" spans="1:8" ht="15" customHeight="1">
      <c r="A314" s="171" t="s">
        <v>406</v>
      </c>
      <c r="B314" s="169"/>
      <c r="C314" s="76"/>
      <c r="D314" s="169"/>
      <c r="E314" s="169" t="s">
        <v>926</v>
      </c>
      <c r="F314" s="23" t="s">
        <v>927</v>
      </c>
      <c r="G314" s="30">
        <v>0</v>
      </c>
      <c r="H314" s="30">
        <v>300</v>
      </c>
    </row>
    <row r="315" spans="1:8" ht="15" customHeight="1">
      <c r="A315" s="171"/>
      <c r="B315" s="169"/>
      <c r="C315" s="27" t="s">
        <v>942</v>
      </c>
      <c r="D315" s="159"/>
      <c r="E315" s="159"/>
      <c r="F315" s="27" t="s">
        <v>1220</v>
      </c>
      <c r="G315" s="41">
        <f>SUM(+G316)</f>
        <v>0</v>
      </c>
      <c r="H315" s="41">
        <f>SUM(+H316)</f>
        <v>7000</v>
      </c>
    </row>
    <row r="316" spans="1:8" ht="15" customHeight="1">
      <c r="A316" s="171"/>
      <c r="B316" s="169"/>
      <c r="C316" s="27"/>
      <c r="D316" s="159" t="s">
        <v>943</v>
      </c>
      <c r="E316" s="159"/>
      <c r="F316" s="22" t="s">
        <v>944</v>
      </c>
      <c r="G316" s="53">
        <f>SUM(G317+G318)</f>
        <v>0</v>
      </c>
      <c r="H316" s="53">
        <f>SUM(H317+H318)</f>
        <v>7000</v>
      </c>
    </row>
    <row r="317" spans="1:8" ht="15" customHeight="1">
      <c r="A317" s="171" t="s">
        <v>407</v>
      </c>
      <c r="B317" s="169"/>
      <c r="C317" s="27"/>
      <c r="D317" s="169"/>
      <c r="E317" s="169" t="s">
        <v>945</v>
      </c>
      <c r="F317" s="23" t="s">
        <v>226</v>
      </c>
      <c r="G317" s="30">
        <v>0</v>
      </c>
      <c r="H317" s="30">
        <v>4000</v>
      </c>
    </row>
    <row r="318" spans="1:8" ht="15" customHeight="1" thickBot="1">
      <c r="A318" s="194" t="s">
        <v>408</v>
      </c>
      <c r="B318" s="173"/>
      <c r="C318" s="174"/>
      <c r="D318" s="175"/>
      <c r="E318" s="175" t="s">
        <v>28</v>
      </c>
      <c r="F318" s="209" t="s">
        <v>29</v>
      </c>
      <c r="G318" s="118">
        <v>0</v>
      </c>
      <c r="H318" s="118">
        <v>3000</v>
      </c>
    </row>
    <row r="319" spans="1:8" ht="15" customHeight="1" thickBot="1">
      <c r="A319" s="337" t="s">
        <v>374</v>
      </c>
      <c r="B319" s="338"/>
      <c r="C319" s="338"/>
      <c r="D319" s="338"/>
      <c r="E319" s="338"/>
      <c r="F319" s="339"/>
      <c r="G319" s="256">
        <f>SUM(G321+G326+G329)</f>
        <v>0</v>
      </c>
      <c r="H319" s="256">
        <f>SUM(H321+H326+H329)</f>
        <v>20000</v>
      </c>
    </row>
    <row r="320" spans="1:8" ht="15" customHeight="1">
      <c r="A320" s="167"/>
      <c r="B320" s="27" t="s">
        <v>991</v>
      </c>
      <c r="C320" s="168"/>
      <c r="D320" s="168"/>
      <c r="E320" s="168"/>
      <c r="F320" s="76" t="s">
        <v>1008</v>
      </c>
      <c r="G320" s="56"/>
      <c r="H320" s="56"/>
    </row>
    <row r="321" spans="1:8" ht="15" customHeight="1">
      <c r="A321" s="167"/>
      <c r="B321" s="168"/>
      <c r="C321" s="27" t="s">
        <v>874</v>
      </c>
      <c r="D321" s="168"/>
      <c r="E321" s="168"/>
      <c r="F321" s="27" t="s">
        <v>875</v>
      </c>
      <c r="G321" s="41">
        <f>SUM(+G324+G322)</f>
        <v>0</v>
      </c>
      <c r="H321" s="41">
        <f>SUM(+H324+H322)</f>
        <v>16800</v>
      </c>
    </row>
    <row r="322" spans="1:8" ht="15" customHeight="1">
      <c r="A322" s="170"/>
      <c r="B322" s="168"/>
      <c r="C322" s="27"/>
      <c r="D322" s="159" t="s">
        <v>893</v>
      </c>
      <c r="E322" s="168"/>
      <c r="F322" s="22" t="s">
        <v>894</v>
      </c>
      <c r="G322" s="53">
        <f>SUM(G323:G323)</f>
        <v>0</v>
      </c>
      <c r="H322" s="53">
        <f>SUM(H323:H323)</f>
        <v>1800</v>
      </c>
    </row>
    <row r="323" spans="1:8" ht="15" customHeight="1">
      <c r="A323" s="170" t="s">
        <v>409</v>
      </c>
      <c r="B323" s="168"/>
      <c r="C323" s="27"/>
      <c r="D323" s="169"/>
      <c r="E323" s="169" t="s">
        <v>899</v>
      </c>
      <c r="F323" s="23" t="s">
        <v>1045</v>
      </c>
      <c r="G323" s="30">
        <v>0</v>
      </c>
      <c r="H323" s="30">
        <v>1800</v>
      </c>
    </row>
    <row r="324" spans="1:8" ht="15" customHeight="1">
      <c r="A324" s="171"/>
      <c r="B324" s="169"/>
      <c r="C324" s="169"/>
      <c r="D324" s="159" t="s">
        <v>911</v>
      </c>
      <c r="E324" s="169"/>
      <c r="F324" s="22" t="s">
        <v>994</v>
      </c>
      <c r="G324" s="100">
        <f>SUM(G325)</f>
        <v>0</v>
      </c>
      <c r="H324" s="100">
        <f>SUM(H325)</f>
        <v>15000</v>
      </c>
    </row>
    <row r="325" spans="1:8" ht="15" customHeight="1">
      <c r="A325" s="171" t="s">
        <v>410</v>
      </c>
      <c r="B325" s="169"/>
      <c r="C325" s="169"/>
      <c r="D325" s="169"/>
      <c r="E325" s="169" t="s">
        <v>917</v>
      </c>
      <c r="F325" s="23" t="s">
        <v>918</v>
      </c>
      <c r="G325" s="101">
        <v>0</v>
      </c>
      <c r="H325" s="101">
        <v>15000</v>
      </c>
    </row>
    <row r="326" spans="1:8" ht="15" customHeight="1">
      <c r="A326" s="171"/>
      <c r="B326" s="169"/>
      <c r="C326" s="76" t="s">
        <v>919</v>
      </c>
      <c r="D326" s="159"/>
      <c r="E326" s="159"/>
      <c r="F326" s="27" t="s">
        <v>920</v>
      </c>
      <c r="G326" s="41">
        <f>SUM(G327)</f>
        <v>0</v>
      </c>
      <c r="H326" s="41">
        <f>SUM(H327)</f>
        <v>200</v>
      </c>
    </row>
    <row r="327" spans="1:8" ht="15" customHeight="1">
      <c r="A327" s="171"/>
      <c r="B327" s="169"/>
      <c r="C327" s="76"/>
      <c r="D327" s="159" t="s">
        <v>924</v>
      </c>
      <c r="E327" s="159"/>
      <c r="F327" s="22" t="s">
        <v>925</v>
      </c>
      <c r="G327" s="53">
        <f>SUM(G328:G328)</f>
        <v>0</v>
      </c>
      <c r="H327" s="53">
        <f>SUM(H328:H328)</f>
        <v>200</v>
      </c>
    </row>
    <row r="328" spans="1:8" ht="15" customHeight="1">
      <c r="A328" s="171" t="s">
        <v>411</v>
      </c>
      <c r="B328" s="169"/>
      <c r="C328" s="76"/>
      <c r="D328" s="169"/>
      <c r="E328" s="169" t="s">
        <v>926</v>
      </c>
      <c r="F328" s="23" t="s">
        <v>927</v>
      </c>
      <c r="G328" s="30">
        <v>0</v>
      </c>
      <c r="H328" s="30">
        <v>200</v>
      </c>
    </row>
    <row r="329" spans="1:8" ht="15" customHeight="1">
      <c r="A329" s="171"/>
      <c r="B329" s="169"/>
      <c r="C329" s="27" t="s">
        <v>942</v>
      </c>
      <c r="D329" s="159"/>
      <c r="E329" s="159"/>
      <c r="F329" s="27" t="s">
        <v>1220</v>
      </c>
      <c r="G329" s="41">
        <f>SUM(+G330)</f>
        <v>0</v>
      </c>
      <c r="H329" s="41">
        <f>SUM(+H330)</f>
        <v>3000</v>
      </c>
    </row>
    <row r="330" spans="1:8" ht="15" customHeight="1">
      <c r="A330" s="171"/>
      <c r="B330" s="169"/>
      <c r="C330" s="27"/>
      <c r="D330" s="159" t="s">
        <v>943</v>
      </c>
      <c r="E330" s="159"/>
      <c r="F330" s="22" t="s">
        <v>944</v>
      </c>
      <c r="G330" s="53">
        <f>SUM(G331)</f>
        <v>0</v>
      </c>
      <c r="H330" s="53">
        <f>SUM(H331)</f>
        <v>3000</v>
      </c>
    </row>
    <row r="331" spans="1:8" ht="15" customHeight="1" thickBot="1">
      <c r="A331" s="194" t="s">
        <v>412</v>
      </c>
      <c r="B331" s="173"/>
      <c r="C331" s="174"/>
      <c r="D331" s="175"/>
      <c r="E331" s="175" t="s">
        <v>28</v>
      </c>
      <c r="F331" s="209" t="s">
        <v>29</v>
      </c>
      <c r="G331" s="118">
        <v>0</v>
      </c>
      <c r="H331" s="118">
        <v>3000</v>
      </c>
    </row>
    <row r="332" spans="1:8" ht="15" customHeight="1" thickBot="1">
      <c r="A332" s="337" t="s">
        <v>375</v>
      </c>
      <c r="B332" s="338"/>
      <c r="C332" s="338"/>
      <c r="D332" s="338"/>
      <c r="E332" s="338"/>
      <c r="F332" s="339"/>
      <c r="G332" s="256">
        <f>SUM(G334+G339+G342)</f>
        <v>0</v>
      </c>
      <c r="H332" s="256">
        <f>SUM(H334+H339+H342)</f>
        <v>20000</v>
      </c>
    </row>
    <row r="333" spans="1:8" ht="15" customHeight="1">
      <c r="A333" s="167"/>
      <c r="B333" s="27" t="s">
        <v>991</v>
      </c>
      <c r="C333" s="168"/>
      <c r="D333" s="168"/>
      <c r="E333" s="168"/>
      <c r="F333" s="76" t="s">
        <v>1008</v>
      </c>
      <c r="G333" s="56"/>
      <c r="H333" s="56"/>
    </row>
    <row r="334" spans="1:8" ht="15" customHeight="1">
      <c r="A334" s="167"/>
      <c r="B334" s="168"/>
      <c r="C334" s="27" t="s">
        <v>874</v>
      </c>
      <c r="D334" s="168"/>
      <c r="E334" s="168"/>
      <c r="F334" s="27" t="s">
        <v>875</v>
      </c>
      <c r="G334" s="41">
        <f>SUM(+G337+G335)</f>
        <v>0</v>
      </c>
      <c r="H334" s="41">
        <f>SUM(+H337+H335)</f>
        <v>15200</v>
      </c>
    </row>
    <row r="335" spans="1:8" ht="15" customHeight="1">
      <c r="A335" s="170"/>
      <c r="B335" s="168"/>
      <c r="C335" s="27"/>
      <c r="D335" s="159" t="s">
        <v>893</v>
      </c>
      <c r="E335" s="168"/>
      <c r="F335" s="22" t="s">
        <v>894</v>
      </c>
      <c r="G335" s="53">
        <f>SUM(G336:G336)</f>
        <v>0</v>
      </c>
      <c r="H335" s="53">
        <f>SUM(H336:H336)</f>
        <v>3000</v>
      </c>
    </row>
    <row r="336" spans="1:8" ht="15" customHeight="1">
      <c r="A336" s="170" t="s">
        <v>413</v>
      </c>
      <c r="B336" s="168"/>
      <c r="C336" s="27"/>
      <c r="D336" s="169"/>
      <c r="E336" s="169" t="s">
        <v>899</v>
      </c>
      <c r="F336" s="23" t="s">
        <v>1045</v>
      </c>
      <c r="G336" s="30">
        <v>0</v>
      </c>
      <c r="H336" s="30">
        <v>3000</v>
      </c>
    </row>
    <row r="337" spans="1:8" ht="15" customHeight="1">
      <c r="A337" s="171"/>
      <c r="B337" s="169"/>
      <c r="C337" s="169"/>
      <c r="D337" s="159" t="s">
        <v>911</v>
      </c>
      <c r="E337" s="169"/>
      <c r="F337" s="22" t="s">
        <v>994</v>
      </c>
      <c r="G337" s="100">
        <f>SUM(G338)</f>
        <v>0</v>
      </c>
      <c r="H337" s="100">
        <f>SUM(H338)</f>
        <v>12200</v>
      </c>
    </row>
    <row r="338" spans="1:8" ht="15" customHeight="1">
      <c r="A338" s="171" t="s">
        <v>414</v>
      </c>
      <c r="B338" s="169"/>
      <c r="C338" s="169"/>
      <c r="D338" s="169"/>
      <c r="E338" s="169" t="s">
        <v>917</v>
      </c>
      <c r="F338" s="23" t="s">
        <v>918</v>
      </c>
      <c r="G338" s="101">
        <v>0</v>
      </c>
      <c r="H338" s="101">
        <v>12200</v>
      </c>
    </row>
    <row r="339" spans="1:8" ht="15" customHeight="1">
      <c r="A339" s="171"/>
      <c r="B339" s="169"/>
      <c r="C339" s="76" t="s">
        <v>919</v>
      </c>
      <c r="D339" s="159"/>
      <c r="E339" s="159"/>
      <c r="F339" s="27" t="s">
        <v>920</v>
      </c>
      <c r="G339" s="41">
        <f>SUM(G340)</f>
        <v>0</v>
      </c>
      <c r="H339" s="41">
        <f>SUM(H340)</f>
        <v>300</v>
      </c>
    </row>
    <row r="340" spans="1:8" ht="15" customHeight="1">
      <c r="A340" s="171"/>
      <c r="B340" s="169"/>
      <c r="C340" s="76"/>
      <c r="D340" s="159" t="s">
        <v>924</v>
      </c>
      <c r="E340" s="159"/>
      <c r="F340" s="22" t="s">
        <v>925</v>
      </c>
      <c r="G340" s="53">
        <f>SUM(G341:G341)</f>
        <v>0</v>
      </c>
      <c r="H340" s="53">
        <f>SUM(H341:H341)</f>
        <v>300</v>
      </c>
    </row>
    <row r="341" spans="1:8" ht="15" customHeight="1">
      <c r="A341" s="171" t="s">
        <v>415</v>
      </c>
      <c r="B341" s="169"/>
      <c r="C341" s="76"/>
      <c r="D341" s="169"/>
      <c r="E341" s="169" t="s">
        <v>926</v>
      </c>
      <c r="F341" s="23" t="s">
        <v>927</v>
      </c>
      <c r="G341" s="30">
        <v>0</v>
      </c>
      <c r="H341" s="30">
        <v>300</v>
      </c>
    </row>
    <row r="342" spans="1:8" ht="15" customHeight="1">
      <c r="A342" s="171"/>
      <c r="B342" s="169"/>
      <c r="C342" s="27" t="s">
        <v>942</v>
      </c>
      <c r="D342" s="159"/>
      <c r="E342" s="159"/>
      <c r="F342" s="27" t="s">
        <v>1220</v>
      </c>
      <c r="G342" s="41">
        <f>SUM(+G343)</f>
        <v>0</v>
      </c>
      <c r="H342" s="41">
        <f>SUM(+H343)</f>
        <v>4500</v>
      </c>
    </row>
    <row r="343" spans="1:8" ht="15" customHeight="1">
      <c r="A343" s="171"/>
      <c r="B343" s="169"/>
      <c r="C343" s="27"/>
      <c r="D343" s="159" t="s">
        <v>943</v>
      </c>
      <c r="E343" s="159"/>
      <c r="F343" s="22" t="s">
        <v>944</v>
      </c>
      <c r="G343" s="53">
        <f>SUM(G344+G345)</f>
        <v>0</v>
      </c>
      <c r="H343" s="53">
        <f>SUM(H344+H345)</f>
        <v>4500</v>
      </c>
    </row>
    <row r="344" spans="1:8" ht="15" customHeight="1">
      <c r="A344" s="171" t="s">
        <v>416</v>
      </c>
      <c r="B344" s="169"/>
      <c r="C344" s="27"/>
      <c r="D344" s="169"/>
      <c r="E344" s="169" t="s">
        <v>945</v>
      </c>
      <c r="F344" s="23" t="s">
        <v>226</v>
      </c>
      <c r="G344" s="30">
        <v>0</v>
      </c>
      <c r="H344" s="30">
        <v>1000</v>
      </c>
    </row>
    <row r="345" spans="1:8" ht="15" customHeight="1" thickBot="1">
      <c r="A345" s="194" t="s">
        <v>417</v>
      </c>
      <c r="B345" s="173"/>
      <c r="C345" s="174"/>
      <c r="D345" s="175"/>
      <c r="E345" s="175" t="s">
        <v>28</v>
      </c>
      <c r="F345" s="209" t="s">
        <v>29</v>
      </c>
      <c r="G345" s="118">
        <v>0</v>
      </c>
      <c r="H345" s="118">
        <v>3500</v>
      </c>
    </row>
    <row r="346" spans="1:8" ht="15" customHeight="1" thickBot="1">
      <c r="A346" s="337" t="s">
        <v>376</v>
      </c>
      <c r="B346" s="338"/>
      <c r="C346" s="338"/>
      <c r="D346" s="338"/>
      <c r="E346" s="338"/>
      <c r="F346" s="339"/>
      <c r="G346" s="256">
        <f>SUM(G348+G353+G356)</f>
        <v>0</v>
      </c>
      <c r="H346" s="256">
        <f>SUM(H348+H353+H356)</f>
        <v>20000</v>
      </c>
    </row>
    <row r="347" spans="1:8" ht="15" customHeight="1">
      <c r="A347" s="167"/>
      <c r="B347" s="27" t="s">
        <v>991</v>
      </c>
      <c r="C347" s="168"/>
      <c r="D347" s="168"/>
      <c r="E347" s="168"/>
      <c r="F347" s="76" t="s">
        <v>1008</v>
      </c>
      <c r="G347" s="56"/>
      <c r="H347" s="56"/>
    </row>
    <row r="348" spans="1:8" ht="15" customHeight="1">
      <c r="A348" s="167"/>
      <c r="B348" s="168"/>
      <c r="C348" s="27" t="s">
        <v>874</v>
      </c>
      <c r="D348" s="168"/>
      <c r="E348" s="168"/>
      <c r="F348" s="27" t="s">
        <v>875</v>
      </c>
      <c r="G348" s="41">
        <f>SUM(+G351+G349)</f>
        <v>0</v>
      </c>
      <c r="H348" s="41">
        <f>SUM(+H351+H349)</f>
        <v>17700</v>
      </c>
    </row>
    <row r="349" spans="1:8" ht="15" customHeight="1">
      <c r="A349" s="170"/>
      <c r="B349" s="168"/>
      <c r="C349" s="27"/>
      <c r="D349" s="159" t="s">
        <v>893</v>
      </c>
      <c r="E349" s="168"/>
      <c r="F349" s="22" t="s">
        <v>894</v>
      </c>
      <c r="G349" s="53">
        <f>SUM(G350:G350)</f>
        <v>0</v>
      </c>
      <c r="H349" s="53">
        <f>SUM(H350:H350)</f>
        <v>4328</v>
      </c>
    </row>
    <row r="350" spans="1:8" ht="15" customHeight="1">
      <c r="A350" s="170" t="s">
        <v>418</v>
      </c>
      <c r="B350" s="168"/>
      <c r="C350" s="27"/>
      <c r="D350" s="169"/>
      <c r="E350" s="169" t="s">
        <v>899</v>
      </c>
      <c r="F350" s="23" t="s">
        <v>1045</v>
      </c>
      <c r="G350" s="30">
        <v>0</v>
      </c>
      <c r="H350" s="30">
        <v>4328</v>
      </c>
    </row>
    <row r="351" spans="1:8" ht="15" customHeight="1">
      <c r="A351" s="171"/>
      <c r="B351" s="169"/>
      <c r="C351" s="169"/>
      <c r="D351" s="159" t="s">
        <v>911</v>
      </c>
      <c r="E351" s="169"/>
      <c r="F351" s="22" t="s">
        <v>994</v>
      </c>
      <c r="G351" s="100">
        <f>SUM(G352)</f>
        <v>0</v>
      </c>
      <c r="H351" s="100">
        <f>SUM(H352)</f>
        <v>13372</v>
      </c>
    </row>
    <row r="352" spans="1:8" ht="15" customHeight="1">
      <c r="A352" s="171" t="s">
        <v>419</v>
      </c>
      <c r="B352" s="169"/>
      <c r="C352" s="169"/>
      <c r="D352" s="169"/>
      <c r="E352" s="169" t="s">
        <v>917</v>
      </c>
      <c r="F352" s="23" t="s">
        <v>918</v>
      </c>
      <c r="G352" s="101">
        <v>0</v>
      </c>
      <c r="H352" s="101">
        <v>13372</v>
      </c>
    </row>
    <row r="353" spans="1:8" ht="15" customHeight="1">
      <c r="A353" s="171"/>
      <c r="B353" s="169"/>
      <c r="C353" s="76" t="s">
        <v>919</v>
      </c>
      <c r="D353" s="159"/>
      <c r="E353" s="159"/>
      <c r="F353" s="27" t="s">
        <v>920</v>
      </c>
      <c r="G353" s="41">
        <f>SUM(G354)</f>
        <v>0</v>
      </c>
      <c r="H353" s="41">
        <f>SUM(H354)</f>
        <v>300</v>
      </c>
    </row>
    <row r="354" spans="1:8" ht="15" customHeight="1">
      <c r="A354" s="171"/>
      <c r="B354" s="169"/>
      <c r="C354" s="76"/>
      <c r="D354" s="159" t="s">
        <v>924</v>
      </c>
      <c r="E354" s="159"/>
      <c r="F354" s="22" t="s">
        <v>925</v>
      </c>
      <c r="G354" s="53">
        <f>SUM(G355:G355)</f>
        <v>0</v>
      </c>
      <c r="H354" s="53">
        <f>SUM(H355:H355)</f>
        <v>300</v>
      </c>
    </row>
    <row r="355" spans="1:8" ht="15" customHeight="1">
      <c r="A355" s="171" t="s">
        <v>420</v>
      </c>
      <c r="B355" s="169"/>
      <c r="C355" s="76"/>
      <c r="D355" s="169"/>
      <c r="E355" s="169" t="s">
        <v>926</v>
      </c>
      <c r="F355" s="23" t="s">
        <v>927</v>
      </c>
      <c r="G355" s="30">
        <v>0</v>
      </c>
      <c r="H355" s="30">
        <v>300</v>
      </c>
    </row>
    <row r="356" spans="1:8" ht="15" customHeight="1">
      <c r="A356" s="171"/>
      <c r="B356" s="169"/>
      <c r="C356" s="27" t="s">
        <v>942</v>
      </c>
      <c r="D356" s="159"/>
      <c r="E356" s="159"/>
      <c r="F356" s="27" t="s">
        <v>1220</v>
      </c>
      <c r="G356" s="41">
        <f>SUM(+G357)</f>
        <v>0</v>
      </c>
      <c r="H356" s="41">
        <f>SUM(+H357)</f>
        <v>2000</v>
      </c>
    </row>
    <row r="357" spans="1:8" ht="15" customHeight="1">
      <c r="A357" s="171"/>
      <c r="B357" s="169"/>
      <c r="C357" s="27"/>
      <c r="D357" s="159" t="s">
        <v>943</v>
      </c>
      <c r="E357" s="159"/>
      <c r="F357" s="22" t="s">
        <v>944</v>
      </c>
      <c r="G357" s="53">
        <f>SUM(+G358)</f>
        <v>0</v>
      </c>
      <c r="H357" s="53">
        <f>SUM(+H358)</f>
        <v>2000</v>
      </c>
    </row>
    <row r="358" spans="1:8" ht="15" customHeight="1" thickBot="1">
      <c r="A358" s="194" t="s">
        <v>421</v>
      </c>
      <c r="B358" s="173"/>
      <c r="C358" s="174"/>
      <c r="D358" s="175"/>
      <c r="E358" s="175" t="s">
        <v>28</v>
      </c>
      <c r="F358" s="209" t="s">
        <v>29</v>
      </c>
      <c r="G358" s="118">
        <v>0</v>
      </c>
      <c r="H358" s="118">
        <v>2000</v>
      </c>
    </row>
    <row r="359" spans="1:8" ht="15" customHeight="1" thickBot="1">
      <c r="A359" s="337" t="s">
        <v>377</v>
      </c>
      <c r="B359" s="338"/>
      <c r="C359" s="338"/>
      <c r="D359" s="338"/>
      <c r="E359" s="338"/>
      <c r="F359" s="339"/>
      <c r="G359" s="256">
        <f>SUM(G361+G368+G371)</f>
        <v>0</v>
      </c>
      <c r="H359" s="256">
        <f>SUM(H361+H368+H371)</f>
        <v>20000</v>
      </c>
    </row>
    <row r="360" spans="1:8" ht="15" customHeight="1">
      <c r="A360" s="167"/>
      <c r="B360" s="27" t="s">
        <v>991</v>
      </c>
      <c r="C360" s="168"/>
      <c r="D360" s="168"/>
      <c r="E360" s="168"/>
      <c r="F360" s="76" t="s">
        <v>1008</v>
      </c>
      <c r="G360" s="56"/>
      <c r="H360" s="56"/>
    </row>
    <row r="361" spans="1:8" ht="15" customHeight="1">
      <c r="A361" s="167"/>
      <c r="B361" s="168"/>
      <c r="C361" s="27" t="s">
        <v>874</v>
      </c>
      <c r="D361" s="168"/>
      <c r="E361" s="168"/>
      <c r="F361" s="27" t="s">
        <v>875</v>
      </c>
      <c r="G361" s="41">
        <f>SUM(+G366+G364+G362)</f>
        <v>0</v>
      </c>
      <c r="H361" s="41">
        <f>SUM(+H366+H364+H362)</f>
        <v>16600</v>
      </c>
    </row>
    <row r="362" spans="1:8" ht="15" customHeight="1">
      <c r="A362" s="167"/>
      <c r="B362" s="168"/>
      <c r="C362" s="27"/>
      <c r="D362" s="159" t="s">
        <v>883</v>
      </c>
      <c r="E362" s="168"/>
      <c r="F362" s="22" t="s">
        <v>884</v>
      </c>
      <c r="G362" s="199">
        <f>SUM(G363)</f>
        <v>0</v>
      </c>
      <c r="H362" s="199">
        <f>SUM(H363)</f>
        <v>1000</v>
      </c>
    </row>
    <row r="363" spans="1:8" ht="15" customHeight="1">
      <c r="A363" s="255" t="s">
        <v>422</v>
      </c>
      <c r="B363" s="168"/>
      <c r="C363" s="27"/>
      <c r="D363" s="159"/>
      <c r="E363" s="169" t="s">
        <v>885</v>
      </c>
      <c r="F363" s="23" t="s">
        <v>1032</v>
      </c>
      <c r="G363" s="204">
        <v>0</v>
      </c>
      <c r="H363" s="204">
        <v>1000</v>
      </c>
    </row>
    <row r="364" spans="1:8" ht="15" customHeight="1">
      <c r="A364" s="170"/>
      <c r="B364" s="168"/>
      <c r="C364" s="27"/>
      <c r="D364" s="159" t="s">
        <v>893</v>
      </c>
      <c r="E364" s="168"/>
      <c r="F364" s="22" t="s">
        <v>894</v>
      </c>
      <c r="G364" s="53">
        <f>SUM(G365:G365)</f>
        <v>0</v>
      </c>
      <c r="H364" s="53">
        <f>SUM(H365:H365)</f>
        <v>3300</v>
      </c>
    </row>
    <row r="365" spans="1:8" ht="15" customHeight="1">
      <c r="A365" s="170" t="s">
        <v>423</v>
      </c>
      <c r="B365" s="168"/>
      <c r="C365" s="27"/>
      <c r="D365" s="169"/>
      <c r="E365" s="169" t="s">
        <v>899</v>
      </c>
      <c r="F365" s="23" t="s">
        <v>1045</v>
      </c>
      <c r="G365" s="30">
        <v>0</v>
      </c>
      <c r="H365" s="30">
        <v>3300</v>
      </c>
    </row>
    <row r="366" spans="1:8" ht="15" customHeight="1">
      <c r="A366" s="171"/>
      <c r="B366" s="169"/>
      <c r="C366" s="169"/>
      <c r="D366" s="159" t="s">
        <v>911</v>
      </c>
      <c r="E366" s="169"/>
      <c r="F366" s="22" t="s">
        <v>994</v>
      </c>
      <c r="G366" s="100">
        <f>SUM(G367)</f>
        <v>0</v>
      </c>
      <c r="H366" s="100">
        <f>SUM(H367)</f>
        <v>12300</v>
      </c>
    </row>
    <row r="367" spans="1:8" ht="15" customHeight="1">
      <c r="A367" s="171" t="s">
        <v>120</v>
      </c>
      <c r="B367" s="169"/>
      <c r="C367" s="169"/>
      <c r="D367" s="169"/>
      <c r="E367" s="169" t="s">
        <v>917</v>
      </c>
      <c r="F367" s="23" t="s">
        <v>918</v>
      </c>
      <c r="G367" s="101">
        <v>0</v>
      </c>
      <c r="H367" s="101">
        <v>12300</v>
      </c>
    </row>
    <row r="368" spans="1:8" ht="15" customHeight="1">
      <c r="A368" s="171"/>
      <c r="B368" s="169"/>
      <c r="C368" s="76" t="s">
        <v>919</v>
      </c>
      <c r="D368" s="159"/>
      <c r="E368" s="159"/>
      <c r="F368" s="27" t="s">
        <v>920</v>
      </c>
      <c r="G368" s="41">
        <f>SUM(G369)</f>
        <v>0</v>
      </c>
      <c r="H368" s="41">
        <f>SUM(H369)</f>
        <v>400</v>
      </c>
    </row>
    <row r="369" spans="1:8" ht="15" customHeight="1">
      <c r="A369" s="171"/>
      <c r="B369" s="169"/>
      <c r="C369" s="76"/>
      <c r="D369" s="159" t="s">
        <v>924</v>
      </c>
      <c r="E369" s="159"/>
      <c r="F369" s="22" t="s">
        <v>925</v>
      </c>
      <c r="G369" s="53">
        <f>SUM(G370)</f>
        <v>0</v>
      </c>
      <c r="H369" s="53">
        <f>SUM(H370:H370)</f>
        <v>400</v>
      </c>
    </row>
    <row r="370" spans="1:8" ht="15" customHeight="1">
      <c r="A370" s="171" t="s">
        <v>424</v>
      </c>
      <c r="B370" s="169"/>
      <c r="C370" s="76"/>
      <c r="D370" s="169"/>
      <c r="E370" s="169" t="s">
        <v>926</v>
      </c>
      <c r="F370" s="23" t="s">
        <v>927</v>
      </c>
      <c r="G370" s="30">
        <v>0</v>
      </c>
      <c r="H370" s="30">
        <v>400</v>
      </c>
    </row>
    <row r="371" spans="1:8" ht="15" customHeight="1">
      <c r="A371" s="171"/>
      <c r="B371" s="169"/>
      <c r="C371" s="27" t="s">
        <v>942</v>
      </c>
      <c r="D371" s="159"/>
      <c r="E371" s="159"/>
      <c r="F371" s="27" t="s">
        <v>1220</v>
      </c>
      <c r="G371" s="41">
        <f>SUM(+G372)</f>
        <v>0</v>
      </c>
      <c r="H371" s="41">
        <f>SUM(+H372)</f>
        <v>3000</v>
      </c>
    </row>
    <row r="372" spans="1:8" ht="15" customHeight="1">
      <c r="A372" s="171"/>
      <c r="B372" s="169"/>
      <c r="C372" s="27"/>
      <c r="D372" s="159" t="s">
        <v>943</v>
      </c>
      <c r="E372" s="159"/>
      <c r="F372" s="22" t="s">
        <v>944</v>
      </c>
      <c r="G372" s="53">
        <f>SUM(+G373)</f>
        <v>0</v>
      </c>
      <c r="H372" s="53">
        <f>SUM(+H373)</f>
        <v>3000</v>
      </c>
    </row>
    <row r="373" spans="1:8" ht="15" customHeight="1" thickBot="1">
      <c r="A373" s="194" t="s">
        <v>425</v>
      </c>
      <c r="B373" s="173"/>
      <c r="C373" s="174"/>
      <c r="D373" s="175"/>
      <c r="E373" s="175" t="s">
        <v>28</v>
      </c>
      <c r="F373" s="209" t="s">
        <v>29</v>
      </c>
      <c r="G373" s="118">
        <v>0</v>
      </c>
      <c r="H373" s="118">
        <v>3000</v>
      </c>
    </row>
    <row r="374" spans="1:8" ht="15" customHeight="1">
      <c r="A374" s="325" t="s">
        <v>315</v>
      </c>
      <c r="B374" s="326"/>
      <c r="C374" s="326"/>
      <c r="D374" s="326"/>
      <c r="E374" s="326"/>
      <c r="F374" s="327"/>
      <c r="G374" s="243">
        <f>SUM(+G375)</f>
        <v>490000</v>
      </c>
      <c r="H374" s="243">
        <f>SUM(+H375)</f>
        <v>780000</v>
      </c>
    </row>
    <row r="375" spans="1:8" ht="15" customHeight="1">
      <c r="A375" s="328" t="s">
        <v>317</v>
      </c>
      <c r="B375" s="329"/>
      <c r="C375" s="329"/>
      <c r="D375" s="329"/>
      <c r="E375" s="329"/>
      <c r="F375" s="330"/>
      <c r="G375" s="242">
        <f>SUM(G376+G410+G417)</f>
        <v>490000</v>
      </c>
      <c r="H375" s="242">
        <f>SUM(H376+H410+H417)</f>
        <v>780000</v>
      </c>
    </row>
    <row r="376" spans="1:8" ht="15" customHeight="1">
      <c r="A376" s="331" t="s">
        <v>318</v>
      </c>
      <c r="B376" s="332"/>
      <c r="C376" s="332"/>
      <c r="D376" s="332"/>
      <c r="E376" s="332"/>
      <c r="F376" s="333"/>
      <c r="G376" s="240">
        <f>SUM(G385+G404+G379+G407)</f>
        <v>425400</v>
      </c>
      <c r="H376" s="240">
        <f>SUM(H385+H404+H379+H407)</f>
        <v>330000</v>
      </c>
    </row>
    <row r="377" spans="1:8" ht="15" customHeight="1" thickBot="1">
      <c r="A377" s="313" t="s">
        <v>1233</v>
      </c>
      <c r="B377" s="314"/>
      <c r="C377" s="314"/>
      <c r="D377" s="314"/>
      <c r="E377" s="314"/>
      <c r="F377" s="315"/>
      <c r="G377" s="253"/>
      <c r="H377" s="253"/>
    </row>
    <row r="378" spans="1:8" ht="15" customHeight="1">
      <c r="A378" s="167"/>
      <c r="B378" s="27" t="s">
        <v>991</v>
      </c>
      <c r="C378" s="168"/>
      <c r="D378" s="168"/>
      <c r="E378" s="168"/>
      <c r="F378" s="76" t="s">
        <v>1008</v>
      </c>
      <c r="G378" s="56"/>
      <c r="H378" s="56"/>
    </row>
    <row r="379" spans="1:8" ht="15" customHeight="1">
      <c r="A379" s="167"/>
      <c r="B379" s="168"/>
      <c r="C379" s="27" t="s">
        <v>859</v>
      </c>
      <c r="D379" s="168"/>
      <c r="E379" s="168"/>
      <c r="F379" s="27" t="s">
        <v>860</v>
      </c>
      <c r="G379" s="56">
        <f>SUM(G380+G382)</f>
        <v>19700</v>
      </c>
      <c r="H379" s="56">
        <f>SUM(H380+H382)</f>
        <v>0</v>
      </c>
    </row>
    <row r="380" spans="1:8" ht="15" customHeight="1">
      <c r="A380" s="167"/>
      <c r="B380" s="169"/>
      <c r="C380" s="169"/>
      <c r="D380" s="159" t="s">
        <v>861</v>
      </c>
      <c r="E380" s="169"/>
      <c r="F380" s="22" t="s">
        <v>862</v>
      </c>
      <c r="G380" s="100">
        <f>SUM(G381)</f>
        <v>16800</v>
      </c>
      <c r="H380" s="100">
        <f>SUM(H381)</f>
        <v>0</v>
      </c>
    </row>
    <row r="381" spans="1:8" ht="15" customHeight="1">
      <c r="A381" s="170"/>
      <c r="B381" s="169"/>
      <c r="C381" s="169"/>
      <c r="D381" s="169"/>
      <c r="E381" s="169" t="s">
        <v>863</v>
      </c>
      <c r="F381" s="23" t="s">
        <v>1009</v>
      </c>
      <c r="G381" s="101">
        <v>16800</v>
      </c>
      <c r="H381" s="101">
        <v>0</v>
      </c>
    </row>
    <row r="382" spans="1:8" ht="15" customHeight="1">
      <c r="A382" s="170"/>
      <c r="B382" s="169"/>
      <c r="C382" s="169"/>
      <c r="D382" s="159" t="s">
        <v>868</v>
      </c>
      <c r="E382" s="169"/>
      <c r="F382" s="22" t="s">
        <v>869</v>
      </c>
      <c r="G382" s="100">
        <f>SUM(G383:G384)</f>
        <v>2900</v>
      </c>
      <c r="H382" s="100">
        <f>SUM(H383:H384)</f>
        <v>0</v>
      </c>
    </row>
    <row r="383" spans="1:8" ht="15" customHeight="1">
      <c r="A383" s="170"/>
      <c r="B383" s="169"/>
      <c r="C383" s="169"/>
      <c r="D383" s="169"/>
      <c r="E383" s="169" t="s">
        <v>870</v>
      </c>
      <c r="F383" s="23" t="s">
        <v>871</v>
      </c>
      <c r="G383" s="101">
        <v>2600</v>
      </c>
      <c r="H383" s="101">
        <v>0</v>
      </c>
    </row>
    <row r="384" spans="1:8" ht="15" customHeight="1">
      <c r="A384" s="170"/>
      <c r="B384" s="169"/>
      <c r="C384" s="169"/>
      <c r="D384" s="169"/>
      <c r="E384" s="169" t="s">
        <v>872</v>
      </c>
      <c r="F384" s="23" t="s">
        <v>873</v>
      </c>
      <c r="G384" s="101">
        <v>300</v>
      </c>
      <c r="H384" s="101">
        <v>0</v>
      </c>
    </row>
    <row r="385" spans="1:8" ht="15" customHeight="1">
      <c r="A385" s="170"/>
      <c r="B385" s="168"/>
      <c r="C385" s="27" t="s">
        <v>874</v>
      </c>
      <c r="D385" s="168"/>
      <c r="E385" s="168"/>
      <c r="F385" s="27" t="s">
        <v>875</v>
      </c>
      <c r="G385" s="41">
        <f>SUM(G392+G388+G400+G386)</f>
        <v>380300</v>
      </c>
      <c r="H385" s="41">
        <f>SUM(H392+H388+H400+H386)</f>
        <v>330000</v>
      </c>
    </row>
    <row r="386" spans="1:8" ht="15" customHeight="1">
      <c r="A386" s="170"/>
      <c r="B386" s="168"/>
      <c r="C386" s="27"/>
      <c r="D386" s="159" t="s">
        <v>876</v>
      </c>
      <c r="E386" s="168"/>
      <c r="F386" s="22" t="s">
        <v>877</v>
      </c>
      <c r="G386" s="53">
        <f>SUM(G387)</f>
        <v>29500</v>
      </c>
      <c r="H386" s="53">
        <f>SUM(H387)</f>
        <v>0</v>
      </c>
    </row>
    <row r="387" spans="1:8" ht="15" customHeight="1" thickBot="1">
      <c r="A387" s="194"/>
      <c r="B387" s="173"/>
      <c r="C387" s="208"/>
      <c r="D387" s="175"/>
      <c r="E387" s="175" t="s">
        <v>878</v>
      </c>
      <c r="F387" s="35" t="s">
        <v>879</v>
      </c>
      <c r="G387" s="118">
        <v>29500</v>
      </c>
      <c r="H387" s="118">
        <v>0</v>
      </c>
    </row>
    <row r="388" spans="1:8" ht="15" customHeight="1">
      <c r="A388" s="170"/>
      <c r="B388" s="168"/>
      <c r="C388" s="27"/>
      <c r="D388" s="159" t="s">
        <v>883</v>
      </c>
      <c r="E388" s="168"/>
      <c r="F388" s="22" t="s">
        <v>884</v>
      </c>
      <c r="G388" s="53">
        <f>SUM(G389:G391)</f>
        <v>42000</v>
      </c>
      <c r="H388" s="53">
        <f>SUM(H389:H391)</f>
        <v>0</v>
      </c>
    </row>
    <row r="389" spans="1:8" ht="15" customHeight="1">
      <c r="A389" s="170"/>
      <c r="B389" s="168"/>
      <c r="C389" s="27"/>
      <c r="D389" s="159"/>
      <c r="E389" s="169" t="s">
        <v>885</v>
      </c>
      <c r="F389" s="23" t="s">
        <v>1032</v>
      </c>
      <c r="G389" s="30">
        <v>21000</v>
      </c>
      <c r="H389" s="30">
        <v>0</v>
      </c>
    </row>
    <row r="390" spans="1:8" ht="15" customHeight="1">
      <c r="A390" s="170"/>
      <c r="B390" s="168"/>
      <c r="C390" s="27"/>
      <c r="D390" s="159"/>
      <c r="E390" s="169" t="s">
        <v>888</v>
      </c>
      <c r="F390" s="23" t="s">
        <v>889</v>
      </c>
      <c r="G390" s="30">
        <v>19000</v>
      </c>
      <c r="H390" s="30">
        <v>0</v>
      </c>
    </row>
    <row r="391" spans="1:8" ht="15" customHeight="1">
      <c r="A391" s="170"/>
      <c r="B391" s="168"/>
      <c r="C391" s="27"/>
      <c r="D391" s="168"/>
      <c r="E391" s="169" t="s">
        <v>892</v>
      </c>
      <c r="F391" s="23" t="s">
        <v>1039</v>
      </c>
      <c r="G391" s="30">
        <v>2000</v>
      </c>
      <c r="H391" s="30">
        <v>0</v>
      </c>
    </row>
    <row r="392" spans="1:8" ht="15" customHeight="1">
      <c r="A392" s="171"/>
      <c r="B392" s="169"/>
      <c r="C392" s="169"/>
      <c r="D392" s="159" t="s">
        <v>893</v>
      </c>
      <c r="E392" s="168"/>
      <c r="F392" s="22" t="s">
        <v>894</v>
      </c>
      <c r="G392" s="53">
        <f>SUM(G393:G399)</f>
        <v>126100</v>
      </c>
      <c r="H392" s="53">
        <f>SUM(H393:H399)</f>
        <v>0</v>
      </c>
    </row>
    <row r="393" spans="1:8" ht="15" customHeight="1">
      <c r="A393" s="171"/>
      <c r="B393" s="169"/>
      <c r="C393" s="169"/>
      <c r="D393" s="159"/>
      <c r="E393" s="169" t="s">
        <v>895</v>
      </c>
      <c r="F393" s="23" t="s">
        <v>896</v>
      </c>
      <c r="G393" s="30">
        <v>34500</v>
      </c>
      <c r="H393" s="30">
        <v>0</v>
      </c>
    </row>
    <row r="394" spans="1:8" ht="15" customHeight="1">
      <c r="A394" s="171"/>
      <c r="B394" s="169"/>
      <c r="C394" s="169"/>
      <c r="D394" s="159"/>
      <c r="E394" s="169" t="s">
        <v>897</v>
      </c>
      <c r="F394" s="23" t="s">
        <v>898</v>
      </c>
      <c r="G394" s="30">
        <v>16700</v>
      </c>
      <c r="H394" s="30">
        <v>0</v>
      </c>
    </row>
    <row r="395" spans="1:8" ht="15" customHeight="1">
      <c r="A395" s="171"/>
      <c r="B395" s="169"/>
      <c r="C395" s="169"/>
      <c r="D395" s="169"/>
      <c r="E395" s="169" t="s">
        <v>899</v>
      </c>
      <c r="F395" s="23" t="s">
        <v>1045</v>
      </c>
      <c r="G395" s="30">
        <v>13000</v>
      </c>
      <c r="H395" s="30">
        <v>0</v>
      </c>
    </row>
    <row r="396" spans="1:8" ht="15" customHeight="1">
      <c r="A396" s="171"/>
      <c r="B396" s="169"/>
      <c r="C396" s="169"/>
      <c r="D396" s="169"/>
      <c r="E396" s="169" t="s">
        <v>900</v>
      </c>
      <c r="F396" s="23" t="s">
        <v>901</v>
      </c>
      <c r="G396" s="30">
        <v>7600</v>
      </c>
      <c r="H396" s="30">
        <v>0</v>
      </c>
    </row>
    <row r="397" spans="1:8" ht="15" customHeight="1">
      <c r="A397" s="171"/>
      <c r="B397" s="169"/>
      <c r="C397" s="169"/>
      <c r="D397" s="169"/>
      <c r="E397" s="169" t="s">
        <v>902</v>
      </c>
      <c r="F397" s="23" t="s">
        <v>1034</v>
      </c>
      <c r="G397" s="30">
        <v>9000</v>
      </c>
      <c r="H397" s="30">
        <v>0</v>
      </c>
    </row>
    <row r="398" spans="1:8" ht="15" customHeight="1">
      <c r="A398" s="171"/>
      <c r="B398" s="169"/>
      <c r="C398" s="169"/>
      <c r="D398" s="169"/>
      <c r="E398" s="169" t="s">
        <v>904</v>
      </c>
      <c r="F398" s="23" t="s">
        <v>1001</v>
      </c>
      <c r="G398" s="30">
        <v>43300</v>
      </c>
      <c r="H398" s="30">
        <v>0</v>
      </c>
    </row>
    <row r="399" spans="1:8" ht="15" customHeight="1">
      <c r="A399" s="171"/>
      <c r="B399" s="169"/>
      <c r="C399" s="169"/>
      <c r="D399" s="169"/>
      <c r="E399" s="169" t="s">
        <v>907</v>
      </c>
      <c r="F399" s="23" t="s">
        <v>908</v>
      </c>
      <c r="G399" s="30">
        <v>2000</v>
      </c>
      <c r="H399" s="30">
        <v>0</v>
      </c>
    </row>
    <row r="400" spans="1:8" ht="15" customHeight="1">
      <c r="A400" s="171"/>
      <c r="B400" s="169"/>
      <c r="C400" s="169"/>
      <c r="D400" s="159" t="s">
        <v>911</v>
      </c>
      <c r="E400" s="169"/>
      <c r="F400" s="22" t="s">
        <v>994</v>
      </c>
      <c r="G400" s="53">
        <f>SUM(G401:G403)</f>
        <v>182700</v>
      </c>
      <c r="H400" s="53">
        <f>SUM(H401:H403)</f>
        <v>330000</v>
      </c>
    </row>
    <row r="401" spans="1:8" ht="15" customHeight="1">
      <c r="A401" s="171" t="s">
        <v>426</v>
      </c>
      <c r="B401" s="169"/>
      <c r="C401" s="169"/>
      <c r="D401" s="159"/>
      <c r="E401" s="169" t="s">
        <v>912</v>
      </c>
      <c r="F401" s="223" t="s">
        <v>1035</v>
      </c>
      <c r="G401" s="204">
        <v>90000</v>
      </c>
      <c r="H401" s="204">
        <v>330000</v>
      </c>
    </row>
    <row r="402" spans="1:8" ht="15" customHeight="1">
      <c r="A402" s="171"/>
      <c r="B402" s="169"/>
      <c r="C402" s="169"/>
      <c r="D402" s="159"/>
      <c r="E402" s="169" t="s">
        <v>915</v>
      </c>
      <c r="F402" s="23" t="s">
        <v>916</v>
      </c>
      <c r="G402" s="30">
        <v>23000</v>
      </c>
      <c r="H402" s="30">
        <v>0</v>
      </c>
    </row>
    <row r="403" spans="1:8" ht="15" customHeight="1">
      <c r="A403" s="171"/>
      <c r="B403" s="169"/>
      <c r="C403" s="169"/>
      <c r="D403" s="169"/>
      <c r="E403" s="169" t="s">
        <v>917</v>
      </c>
      <c r="F403" s="23" t="s">
        <v>1222</v>
      </c>
      <c r="G403" s="30">
        <v>69700</v>
      </c>
      <c r="H403" s="30">
        <v>0</v>
      </c>
    </row>
    <row r="404" spans="1:8" ht="15" customHeight="1">
      <c r="A404" s="171"/>
      <c r="B404" s="169"/>
      <c r="C404" s="76" t="s">
        <v>919</v>
      </c>
      <c r="D404" s="159"/>
      <c r="E404" s="159"/>
      <c r="F404" s="27" t="s">
        <v>920</v>
      </c>
      <c r="G404" s="41">
        <f>SUM(G405)</f>
        <v>5400</v>
      </c>
      <c r="H404" s="41">
        <f>SUM(H405)</f>
        <v>0</v>
      </c>
    </row>
    <row r="405" spans="1:8" ht="15" customHeight="1">
      <c r="A405" s="171"/>
      <c r="B405" s="169"/>
      <c r="C405" s="76"/>
      <c r="D405" s="159" t="s">
        <v>924</v>
      </c>
      <c r="E405" s="159"/>
      <c r="F405" s="22" t="s">
        <v>925</v>
      </c>
      <c r="G405" s="53">
        <f>SUM(G406:G406)</f>
        <v>5400</v>
      </c>
      <c r="H405" s="53">
        <f>SUM(H406:H406)</f>
        <v>0</v>
      </c>
    </row>
    <row r="406" spans="1:8" ht="15" customHeight="1">
      <c r="A406" s="171"/>
      <c r="B406" s="169"/>
      <c r="C406" s="76"/>
      <c r="D406" s="169"/>
      <c r="E406" s="169" t="s">
        <v>926</v>
      </c>
      <c r="F406" s="23" t="s">
        <v>927</v>
      </c>
      <c r="G406" s="30">
        <v>5400</v>
      </c>
      <c r="H406" s="30">
        <v>0</v>
      </c>
    </row>
    <row r="407" spans="1:8" ht="15" customHeight="1">
      <c r="A407" s="171"/>
      <c r="B407" s="169"/>
      <c r="C407" s="27" t="s">
        <v>942</v>
      </c>
      <c r="D407" s="159"/>
      <c r="E407" s="159"/>
      <c r="F407" s="27" t="s">
        <v>1220</v>
      </c>
      <c r="G407" s="41">
        <f>SUM(G408)</f>
        <v>20000</v>
      </c>
      <c r="H407" s="41">
        <f>SUM(H408)</f>
        <v>0</v>
      </c>
    </row>
    <row r="408" spans="1:8" ht="15" customHeight="1">
      <c r="A408" s="171"/>
      <c r="B408" s="169"/>
      <c r="C408" s="159"/>
      <c r="D408" s="159" t="s">
        <v>943</v>
      </c>
      <c r="E408" s="159"/>
      <c r="F408" s="22" t="s">
        <v>944</v>
      </c>
      <c r="G408" s="53">
        <f>SUM(G409)</f>
        <v>20000</v>
      </c>
      <c r="H408" s="53">
        <f>SUM(H409)</f>
        <v>0</v>
      </c>
    </row>
    <row r="409" spans="1:8" ht="15" customHeight="1" thickBot="1">
      <c r="A409" s="171"/>
      <c r="B409" s="169"/>
      <c r="C409" s="159"/>
      <c r="D409" s="159"/>
      <c r="E409" s="169" t="s">
        <v>945</v>
      </c>
      <c r="F409" s="23" t="s">
        <v>546</v>
      </c>
      <c r="G409" s="30">
        <v>20000</v>
      </c>
      <c r="H409" s="30">
        <v>0</v>
      </c>
    </row>
    <row r="410" spans="1:8" ht="31.5" customHeight="1">
      <c r="A410" s="340" t="s">
        <v>319</v>
      </c>
      <c r="B410" s="341"/>
      <c r="C410" s="341"/>
      <c r="D410" s="341"/>
      <c r="E410" s="341"/>
      <c r="F410" s="342"/>
      <c r="G410" s="297">
        <f>SUM(G413)</f>
        <v>64600</v>
      </c>
      <c r="H410" s="297">
        <f>SUM(H413)</f>
        <v>0</v>
      </c>
    </row>
    <row r="411" spans="1:8" ht="15" customHeight="1" thickBot="1">
      <c r="A411" s="313" t="s">
        <v>1233</v>
      </c>
      <c r="B411" s="314"/>
      <c r="C411" s="314"/>
      <c r="D411" s="314"/>
      <c r="E411" s="314"/>
      <c r="F411" s="315"/>
      <c r="G411" s="279"/>
      <c r="H411" s="279"/>
    </row>
    <row r="412" spans="1:8" ht="15" customHeight="1">
      <c r="A412" s="171"/>
      <c r="B412" s="76" t="s">
        <v>992</v>
      </c>
      <c r="C412" s="27"/>
      <c r="D412" s="168"/>
      <c r="E412" s="169"/>
      <c r="F412" s="27" t="s">
        <v>1015</v>
      </c>
      <c r="G412" s="101"/>
      <c r="H412" s="101"/>
    </row>
    <row r="413" spans="1:8" ht="15" customHeight="1">
      <c r="A413" s="167"/>
      <c r="B413" s="168"/>
      <c r="C413" s="27" t="s">
        <v>954</v>
      </c>
      <c r="D413" s="168"/>
      <c r="E413" s="168"/>
      <c r="F413" s="27" t="s">
        <v>955</v>
      </c>
      <c r="G413" s="41">
        <f>+G414</f>
        <v>64600</v>
      </c>
      <c r="H413" s="41">
        <f>+H414</f>
        <v>0</v>
      </c>
    </row>
    <row r="414" spans="1:8" ht="15" customHeight="1">
      <c r="A414" s="167"/>
      <c r="B414" s="168"/>
      <c r="C414" s="27"/>
      <c r="D414" s="159" t="s">
        <v>962</v>
      </c>
      <c r="E414" s="168"/>
      <c r="F414" s="22" t="s">
        <v>963</v>
      </c>
      <c r="G414" s="53">
        <f>SUM(G415:G416)</f>
        <v>64600</v>
      </c>
      <c r="H414" s="53">
        <f>SUM(H415:H416)</f>
        <v>0</v>
      </c>
    </row>
    <row r="415" spans="1:8" ht="15" customHeight="1">
      <c r="A415" s="171"/>
      <c r="B415" s="169"/>
      <c r="C415" s="27"/>
      <c r="D415" s="169"/>
      <c r="E415" s="169" t="s">
        <v>964</v>
      </c>
      <c r="F415" s="104" t="s">
        <v>965</v>
      </c>
      <c r="G415" s="30">
        <v>51500</v>
      </c>
      <c r="H415" s="30">
        <v>0</v>
      </c>
    </row>
    <row r="416" spans="1:8" ht="15" customHeight="1" thickBot="1">
      <c r="A416" s="170"/>
      <c r="B416" s="168"/>
      <c r="C416" s="76"/>
      <c r="D416" s="169"/>
      <c r="E416" s="169" t="s">
        <v>968</v>
      </c>
      <c r="F416" s="23" t="s">
        <v>969</v>
      </c>
      <c r="G416" s="30">
        <v>13100</v>
      </c>
      <c r="H416" s="30">
        <v>0</v>
      </c>
    </row>
    <row r="417" spans="1:8" ht="15" customHeight="1">
      <c r="A417" s="319" t="s">
        <v>318</v>
      </c>
      <c r="B417" s="320"/>
      <c r="C417" s="320"/>
      <c r="D417" s="320"/>
      <c r="E417" s="320"/>
      <c r="F417" s="321"/>
      <c r="G417" s="246">
        <f>SUM(G418+G446+G468+G487+G510+G531+G552+G578+G601)</f>
        <v>0</v>
      </c>
      <c r="H417" s="246">
        <f>SUM(H418+H446+H468+H487+H510+H531+H552+H578+H601)</f>
        <v>450000</v>
      </c>
    </row>
    <row r="418" spans="1:8" s="29" customFormat="1" ht="15" customHeight="1" thickBot="1">
      <c r="A418" s="347" t="s">
        <v>361</v>
      </c>
      <c r="B418" s="348"/>
      <c r="C418" s="348"/>
      <c r="D418" s="348"/>
      <c r="E418" s="348"/>
      <c r="F418" s="349"/>
      <c r="G418" s="266">
        <f>SUM(G426+G438+G420+G442)</f>
        <v>0</v>
      </c>
      <c r="H418" s="266">
        <f>SUM(H426+H438+H420+H442)</f>
        <v>50000</v>
      </c>
    </row>
    <row r="419" spans="1:8" ht="15" customHeight="1">
      <c r="A419" s="167"/>
      <c r="B419" s="27" t="s">
        <v>991</v>
      </c>
      <c r="C419" s="168"/>
      <c r="D419" s="168"/>
      <c r="E419" s="168"/>
      <c r="F419" s="76" t="s">
        <v>1008</v>
      </c>
      <c r="G419" s="56"/>
      <c r="H419" s="56"/>
    </row>
    <row r="420" spans="1:8" ht="15" customHeight="1">
      <c r="A420" s="167"/>
      <c r="B420" s="168"/>
      <c r="C420" s="27" t="s">
        <v>859</v>
      </c>
      <c r="D420" s="168"/>
      <c r="E420" s="168"/>
      <c r="F420" s="27" t="s">
        <v>860</v>
      </c>
      <c r="G420" s="56">
        <f>SUM(G421+G423)</f>
        <v>0</v>
      </c>
      <c r="H420" s="56">
        <f>SUM(H421+H423)</f>
        <v>19700</v>
      </c>
    </row>
    <row r="421" spans="1:8" ht="15" customHeight="1">
      <c r="A421" s="167"/>
      <c r="B421" s="169"/>
      <c r="C421" s="169"/>
      <c r="D421" s="159" t="s">
        <v>861</v>
      </c>
      <c r="E421" s="169"/>
      <c r="F421" s="22" t="s">
        <v>862</v>
      </c>
      <c r="G421" s="100">
        <f>SUM(G422)</f>
        <v>0</v>
      </c>
      <c r="H421" s="100">
        <f>SUM(H422)</f>
        <v>16800</v>
      </c>
    </row>
    <row r="422" spans="1:8" ht="15" customHeight="1">
      <c r="A422" s="170" t="s">
        <v>427</v>
      </c>
      <c r="B422" s="169"/>
      <c r="C422" s="169"/>
      <c r="D422" s="169"/>
      <c r="E422" s="169" t="s">
        <v>863</v>
      </c>
      <c r="F422" s="23" t="s">
        <v>1009</v>
      </c>
      <c r="G422" s="101">
        <v>0</v>
      </c>
      <c r="H422" s="101">
        <v>16800</v>
      </c>
    </row>
    <row r="423" spans="1:8" ht="15" customHeight="1">
      <c r="A423" s="170"/>
      <c r="B423" s="169"/>
      <c r="C423" s="169"/>
      <c r="D423" s="159" t="s">
        <v>868</v>
      </c>
      <c r="E423" s="169"/>
      <c r="F423" s="22" t="s">
        <v>869</v>
      </c>
      <c r="G423" s="100">
        <f>SUM(G424:G425)</f>
        <v>0</v>
      </c>
      <c r="H423" s="100">
        <f>SUM(H424:H425)</f>
        <v>2900</v>
      </c>
    </row>
    <row r="424" spans="1:8" ht="15" customHeight="1">
      <c r="A424" s="170" t="s">
        <v>428</v>
      </c>
      <c r="B424" s="169"/>
      <c r="C424" s="169"/>
      <c r="D424" s="169"/>
      <c r="E424" s="169" t="s">
        <v>870</v>
      </c>
      <c r="F424" s="23" t="s">
        <v>871</v>
      </c>
      <c r="G424" s="101">
        <v>0</v>
      </c>
      <c r="H424" s="101">
        <v>2600</v>
      </c>
    </row>
    <row r="425" spans="1:8" ht="15" customHeight="1">
      <c r="A425" s="170" t="s">
        <v>429</v>
      </c>
      <c r="B425" s="169"/>
      <c r="C425" s="169"/>
      <c r="D425" s="169"/>
      <c r="E425" s="169" t="s">
        <v>872</v>
      </c>
      <c r="F425" s="23" t="s">
        <v>873</v>
      </c>
      <c r="G425" s="101">
        <v>0</v>
      </c>
      <c r="H425" s="101">
        <v>300</v>
      </c>
    </row>
    <row r="426" spans="1:8" ht="15" customHeight="1">
      <c r="A426" s="170"/>
      <c r="B426" s="168"/>
      <c r="C426" s="27" t="s">
        <v>874</v>
      </c>
      <c r="D426" s="168"/>
      <c r="E426" s="168"/>
      <c r="F426" s="27" t="s">
        <v>875</v>
      </c>
      <c r="G426" s="41">
        <f>SUM(G432+G429+G436+G427)</f>
        <v>0</v>
      </c>
      <c r="H426" s="41">
        <f>SUM(H432+H429+H436+H427)</f>
        <v>24800</v>
      </c>
    </row>
    <row r="427" spans="1:8" ht="15" customHeight="1">
      <c r="A427" s="170"/>
      <c r="B427" s="168"/>
      <c r="C427" s="27"/>
      <c r="D427" s="159" t="s">
        <v>876</v>
      </c>
      <c r="E427" s="168"/>
      <c r="F427" s="22" t="s">
        <v>877</v>
      </c>
      <c r="G427" s="53">
        <f>SUM(G428)</f>
        <v>0</v>
      </c>
      <c r="H427" s="53">
        <f>SUM(H428)</f>
        <v>6000</v>
      </c>
    </row>
    <row r="428" spans="1:8" ht="15" customHeight="1">
      <c r="A428" s="170" t="s">
        <v>430</v>
      </c>
      <c r="B428" s="168"/>
      <c r="C428" s="27"/>
      <c r="D428" s="169"/>
      <c r="E428" s="169" t="s">
        <v>878</v>
      </c>
      <c r="F428" s="23" t="s">
        <v>879</v>
      </c>
      <c r="G428" s="30">
        <v>0</v>
      </c>
      <c r="H428" s="30">
        <v>6000</v>
      </c>
    </row>
    <row r="429" spans="1:8" ht="15" customHeight="1">
      <c r="A429" s="170"/>
      <c r="B429" s="168"/>
      <c r="C429" s="27"/>
      <c r="D429" s="159" t="s">
        <v>883</v>
      </c>
      <c r="E429" s="168"/>
      <c r="F429" s="22" t="s">
        <v>884</v>
      </c>
      <c r="G429" s="53">
        <f>SUM(G430:G431)</f>
        <v>0</v>
      </c>
      <c r="H429" s="53">
        <f>SUM(H430:H431)</f>
        <v>5000</v>
      </c>
    </row>
    <row r="430" spans="1:8" ht="15" customHeight="1">
      <c r="A430" s="170" t="s">
        <v>431</v>
      </c>
      <c r="B430" s="168"/>
      <c r="C430" s="27"/>
      <c r="D430" s="159"/>
      <c r="E430" s="169" t="s">
        <v>885</v>
      </c>
      <c r="F430" s="23" t="s">
        <v>1032</v>
      </c>
      <c r="G430" s="30">
        <v>0</v>
      </c>
      <c r="H430" s="30">
        <v>1500</v>
      </c>
    </row>
    <row r="431" spans="1:8" ht="15" customHeight="1">
      <c r="A431" s="170" t="s">
        <v>432</v>
      </c>
      <c r="B431" s="168"/>
      <c r="C431" s="27"/>
      <c r="D431" s="159"/>
      <c r="E431" s="169" t="s">
        <v>888</v>
      </c>
      <c r="F431" s="23" t="s">
        <v>889</v>
      </c>
      <c r="G431" s="30">
        <v>0</v>
      </c>
      <c r="H431" s="30">
        <v>3500</v>
      </c>
    </row>
    <row r="432" spans="1:8" ht="15" customHeight="1">
      <c r="A432" s="171"/>
      <c r="B432" s="169"/>
      <c r="C432" s="169"/>
      <c r="D432" s="159" t="s">
        <v>893</v>
      </c>
      <c r="E432" s="168"/>
      <c r="F432" s="22" t="s">
        <v>894</v>
      </c>
      <c r="G432" s="53">
        <f>SUM(G433:G435)</f>
        <v>0</v>
      </c>
      <c r="H432" s="53">
        <f>SUM(H433:H435)</f>
        <v>8300</v>
      </c>
    </row>
    <row r="433" spans="1:8" ht="15" customHeight="1">
      <c r="A433" s="171" t="s">
        <v>433</v>
      </c>
      <c r="B433" s="169"/>
      <c r="C433" s="169"/>
      <c r="D433" s="159"/>
      <c r="E433" s="169" t="s">
        <v>895</v>
      </c>
      <c r="F433" s="23" t="s">
        <v>896</v>
      </c>
      <c r="G433" s="30">
        <v>0</v>
      </c>
      <c r="H433" s="30">
        <v>6000</v>
      </c>
    </row>
    <row r="434" spans="1:8" ht="15" customHeight="1">
      <c r="A434" s="171" t="s">
        <v>434</v>
      </c>
      <c r="B434" s="169"/>
      <c r="C434" s="169"/>
      <c r="D434" s="169"/>
      <c r="E434" s="169" t="s">
        <v>899</v>
      </c>
      <c r="F434" s="23" t="s">
        <v>1045</v>
      </c>
      <c r="G434" s="30">
        <v>0</v>
      </c>
      <c r="H434" s="30">
        <v>1500</v>
      </c>
    </row>
    <row r="435" spans="1:8" ht="15" customHeight="1">
      <c r="A435" s="171" t="s">
        <v>435</v>
      </c>
      <c r="B435" s="169"/>
      <c r="C435" s="169"/>
      <c r="D435" s="169"/>
      <c r="E435" s="169" t="s">
        <v>900</v>
      </c>
      <c r="F435" s="23" t="s">
        <v>901</v>
      </c>
      <c r="G435" s="30">
        <v>0</v>
      </c>
      <c r="H435" s="30">
        <v>800</v>
      </c>
    </row>
    <row r="436" spans="1:8" ht="15" customHeight="1">
      <c r="A436" s="171"/>
      <c r="B436" s="169"/>
      <c r="C436" s="169"/>
      <c r="D436" s="159" t="s">
        <v>911</v>
      </c>
      <c r="E436" s="169"/>
      <c r="F436" s="22" t="s">
        <v>994</v>
      </c>
      <c r="G436" s="53">
        <f>SUM(G437:G437)</f>
        <v>0</v>
      </c>
      <c r="H436" s="53">
        <f>SUM(H437:H437)</f>
        <v>5500</v>
      </c>
    </row>
    <row r="437" spans="1:8" ht="15" customHeight="1">
      <c r="A437" s="171" t="s">
        <v>436</v>
      </c>
      <c r="B437" s="169"/>
      <c r="C437" s="169"/>
      <c r="D437" s="159"/>
      <c r="E437" s="169" t="s">
        <v>915</v>
      </c>
      <c r="F437" s="23" t="s">
        <v>916</v>
      </c>
      <c r="G437" s="30">
        <v>0</v>
      </c>
      <c r="H437" s="30">
        <v>5500</v>
      </c>
    </row>
    <row r="438" spans="1:8" ht="15" customHeight="1">
      <c r="A438" s="171"/>
      <c r="B438" s="169"/>
      <c r="C438" s="76" t="s">
        <v>919</v>
      </c>
      <c r="D438" s="159"/>
      <c r="E438" s="159"/>
      <c r="F438" s="27" t="s">
        <v>920</v>
      </c>
      <c r="G438" s="41">
        <f>SUM(G439)</f>
        <v>0</v>
      </c>
      <c r="H438" s="41">
        <f>SUM(H439)</f>
        <v>1000</v>
      </c>
    </row>
    <row r="439" spans="1:8" ht="15" customHeight="1">
      <c r="A439" s="171"/>
      <c r="B439" s="169"/>
      <c r="C439" s="76"/>
      <c r="D439" s="159" t="s">
        <v>924</v>
      </c>
      <c r="E439" s="159"/>
      <c r="F439" s="22" t="s">
        <v>925</v>
      </c>
      <c r="G439" s="53">
        <f>SUM(G440:G440)</f>
        <v>0</v>
      </c>
      <c r="H439" s="53">
        <f>SUM(H440:H440)</f>
        <v>1000</v>
      </c>
    </row>
    <row r="440" spans="1:8" ht="15" customHeight="1">
      <c r="A440" s="171" t="s">
        <v>437</v>
      </c>
      <c r="B440" s="169"/>
      <c r="C440" s="76"/>
      <c r="D440" s="169"/>
      <c r="E440" s="169" t="s">
        <v>926</v>
      </c>
      <c r="F440" s="23" t="s">
        <v>927</v>
      </c>
      <c r="G440" s="30">
        <v>0</v>
      </c>
      <c r="H440" s="30">
        <v>1000</v>
      </c>
    </row>
    <row r="441" spans="1:8" ht="15" customHeight="1">
      <c r="A441" s="171"/>
      <c r="B441" s="76" t="s">
        <v>992</v>
      </c>
      <c r="C441" s="27"/>
      <c r="D441" s="168"/>
      <c r="E441" s="169"/>
      <c r="F441" s="27" t="s">
        <v>1015</v>
      </c>
      <c r="G441" s="101"/>
      <c r="H441" s="101"/>
    </row>
    <row r="442" spans="1:8" ht="15" customHeight="1">
      <c r="A442" s="167"/>
      <c r="B442" s="168"/>
      <c r="C442" s="27" t="s">
        <v>954</v>
      </c>
      <c r="D442" s="168"/>
      <c r="E442" s="168"/>
      <c r="F442" s="27" t="s">
        <v>955</v>
      </c>
      <c r="G442" s="41">
        <f>+G443</f>
        <v>0</v>
      </c>
      <c r="H442" s="41">
        <f>+H443</f>
        <v>4500</v>
      </c>
    </row>
    <row r="443" spans="1:8" ht="15" customHeight="1">
      <c r="A443" s="167"/>
      <c r="B443" s="168"/>
      <c r="C443" s="27"/>
      <c r="D443" s="159" t="s">
        <v>962</v>
      </c>
      <c r="E443" s="168"/>
      <c r="F443" s="22" t="s">
        <v>963</v>
      </c>
      <c r="G443" s="53">
        <f>SUM(G444:G445)</f>
        <v>0</v>
      </c>
      <c r="H443" s="53">
        <f>SUM(H444:H445)</f>
        <v>4500</v>
      </c>
    </row>
    <row r="444" spans="1:8" ht="15" customHeight="1">
      <c r="A444" s="171" t="s">
        <v>615</v>
      </c>
      <c r="B444" s="169"/>
      <c r="C444" s="27"/>
      <c r="D444" s="169"/>
      <c r="E444" s="169" t="s">
        <v>964</v>
      </c>
      <c r="F444" s="104" t="s">
        <v>965</v>
      </c>
      <c r="G444" s="30">
        <v>0</v>
      </c>
      <c r="H444" s="30">
        <v>1500</v>
      </c>
    </row>
    <row r="445" spans="1:8" ht="15" customHeight="1" thickBot="1">
      <c r="A445" s="194" t="s">
        <v>438</v>
      </c>
      <c r="B445" s="173"/>
      <c r="C445" s="174"/>
      <c r="D445" s="175"/>
      <c r="E445" s="175" t="s">
        <v>968</v>
      </c>
      <c r="F445" s="35" t="s">
        <v>969</v>
      </c>
      <c r="G445" s="118">
        <v>0</v>
      </c>
      <c r="H445" s="118">
        <v>3000</v>
      </c>
    </row>
    <row r="446" spans="1:8" s="29" customFormat="1" ht="15" customHeight="1" thickBot="1">
      <c r="A446" s="337" t="s">
        <v>360</v>
      </c>
      <c r="B446" s="338"/>
      <c r="C446" s="338"/>
      <c r="D446" s="338"/>
      <c r="E446" s="338"/>
      <c r="F446" s="339"/>
      <c r="G446" s="256">
        <f>SUM(G448+G461+G465)</f>
        <v>0</v>
      </c>
      <c r="H446" s="256">
        <f>SUM(H448+H461+H465)</f>
        <v>50000</v>
      </c>
    </row>
    <row r="447" spans="1:8" ht="15" customHeight="1">
      <c r="A447" s="167"/>
      <c r="B447" s="27" t="s">
        <v>991</v>
      </c>
      <c r="C447" s="168"/>
      <c r="D447" s="168"/>
      <c r="E447" s="168"/>
      <c r="F447" s="76" t="s">
        <v>1008</v>
      </c>
      <c r="G447" s="56"/>
      <c r="H447" s="56"/>
    </row>
    <row r="448" spans="1:8" ht="15" customHeight="1">
      <c r="A448" s="170"/>
      <c r="B448" s="168"/>
      <c r="C448" s="27" t="s">
        <v>874</v>
      </c>
      <c r="D448" s="168"/>
      <c r="E448" s="168"/>
      <c r="F448" s="27" t="s">
        <v>875</v>
      </c>
      <c r="G448" s="41">
        <f>SUM(G453+G451+G458+G449)</f>
        <v>0</v>
      </c>
      <c r="H448" s="41">
        <f>SUM(H453+H451+H458+H449)</f>
        <v>39500</v>
      </c>
    </row>
    <row r="449" spans="1:8" ht="15" customHeight="1">
      <c r="A449" s="170"/>
      <c r="B449" s="168"/>
      <c r="C449" s="27"/>
      <c r="D449" s="159" t="s">
        <v>876</v>
      </c>
      <c r="E449" s="168"/>
      <c r="F449" s="22" t="s">
        <v>877</v>
      </c>
      <c r="G449" s="53">
        <f>SUM(G450)</f>
        <v>0</v>
      </c>
      <c r="H449" s="53">
        <f>SUM(H450)</f>
        <v>15000</v>
      </c>
    </row>
    <row r="450" spans="1:8" ht="15" customHeight="1">
      <c r="A450" s="170" t="s">
        <v>439</v>
      </c>
      <c r="B450" s="168"/>
      <c r="C450" s="27"/>
      <c r="D450" s="169"/>
      <c r="E450" s="169" t="s">
        <v>878</v>
      </c>
      <c r="F450" s="23" t="s">
        <v>879</v>
      </c>
      <c r="G450" s="30">
        <v>0</v>
      </c>
      <c r="H450" s="30">
        <v>15000</v>
      </c>
    </row>
    <row r="451" spans="1:8" ht="15" customHeight="1">
      <c r="A451" s="170"/>
      <c r="B451" s="168"/>
      <c r="C451" s="27"/>
      <c r="D451" s="159" t="s">
        <v>883</v>
      </c>
      <c r="E451" s="168"/>
      <c r="F451" s="22" t="s">
        <v>884</v>
      </c>
      <c r="G451" s="53">
        <f>SUM(G452:G452)</f>
        <v>0</v>
      </c>
      <c r="H451" s="53">
        <f>SUM(H452:H452)</f>
        <v>2000</v>
      </c>
    </row>
    <row r="452" spans="1:8" ht="15" customHeight="1">
      <c r="A452" s="170" t="s">
        <v>440</v>
      </c>
      <c r="B452" s="168"/>
      <c r="C452" s="27"/>
      <c r="D452" s="159"/>
      <c r="E452" s="169" t="s">
        <v>885</v>
      </c>
      <c r="F452" s="23" t="s">
        <v>1032</v>
      </c>
      <c r="G452" s="30">
        <v>0</v>
      </c>
      <c r="H452" s="30">
        <v>2000</v>
      </c>
    </row>
    <row r="453" spans="1:8" ht="15" customHeight="1">
      <c r="A453" s="171"/>
      <c r="B453" s="169"/>
      <c r="C453" s="169"/>
      <c r="D453" s="159" t="s">
        <v>893</v>
      </c>
      <c r="E453" s="168"/>
      <c r="F453" s="22" t="s">
        <v>894</v>
      </c>
      <c r="G453" s="53">
        <f>SUM(G454:G457)</f>
        <v>0</v>
      </c>
      <c r="H453" s="53">
        <f>SUM(H454:H457)</f>
        <v>8000</v>
      </c>
    </row>
    <row r="454" spans="1:8" ht="15" customHeight="1">
      <c r="A454" s="171" t="s">
        <v>441</v>
      </c>
      <c r="B454" s="169"/>
      <c r="C454" s="169"/>
      <c r="D454" s="159"/>
      <c r="E454" s="169" t="s">
        <v>895</v>
      </c>
      <c r="F454" s="23" t="s">
        <v>896</v>
      </c>
      <c r="G454" s="30">
        <v>0</v>
      </c>
      <c r="H454" s="30">
        <v>2000</v>
      </c>
    </row>
    <row r="455" spans="1:8" ht="15" customHeight="1">
      <c r="A455" s="171" t="s">
        <v>442</v>
      </c>
      <c r="B455" s="169"/>
      <c r="C455" s="169"/>
      <c r="D455" s="169"/>
      <c r="E455" s="169" t="s">
        <v>899</v>
      </c>
      <c r="F455" s="23" t="s">
        <v>1045</v>
      </c>
      <c r="G455" s="30">
        <v>0</v>
      </c>
      <c r="H455" s="30">
        <v>2000</v>
      </c>
    </row>
    <row r="456" spans="1:8" ht="15" customHeight="1">
      <c r="A456" s="171" t="s">
        <v>443</v>
      </c>
      <c r="B456" s="169"/>
      <c r="C456" s="169"/>
      <c r="D456" s="169"/>
      <c r="E456" s="169" t="s">
        <v>900</v>
      </c>
      <c r="F456" s="23" t="s">
        <v>901</v>
      </c>
      <c r="G456" s="30">
        <v>0</v>
      </c>
      <c r="H456" s="30">
        <v>2000</v>
      </c>
    </row>
    <row r="457" spans="1:8" ht="15" customHeight="1">
      <c r="A457" s="171" t="s">
        <v>444</v>
      </c>
      <c r="B457" s="169"/>
      <c r="C457" s="169"/>
      <c r="D457" s="169"/>
      <c r="E457" s="169" t="s">
        <v>904</v>
      </c>
      <c r="F457" s="23" t="s">
        <v>1001</v>
      </c>
      <c r="G457" s="30">
        <v>0</v>
      </c>
      <c r="H457" s="30">
        <v>2000</v>
      </c>
    </row>
    <row r="458" spans="1:8" ht="15" customHeight="1">
      <c r="A458" s="171"/>
      <c r="B458" s="169"/>
      <c r="C458" s="169"/>
      <c r="D458" s="159" t="s">
        <v>911</v>
      </c>
      <c r="E458" s="169"/>
      <c r="F458" s="22" t="s">
        <v>994</v>
      </c>
      <c r="G458" s="53">
        <f>SUM(G459:G460)</f>
        <v>0</v>
      </c>
      <c r="H458" s="53">
        <f>SUM(H459:H460)</f>
        <v>14500</v>
      </c>
    </row>
    <row r="459" spans="1:8" ht="15" customHeight="1">
      <c r="A459" s="171" t="s">
        <v>445</v>
      </c>
      <c r="B459" s="169"/>
      <c r="C459" s="169"/>
      <c r="D459" s="159"/>
      <c r="E459" s="169" t="s">
        <v>915</v>
      </c>
      <c r="F459" s="23" t="s">
        <v>916</v>
      </c>
      <c r="G459" s="30">
        <v>0</v>
      </c>
      <c r="H459" s="30">
        <v>4000</v>
      </c>
    </row>
    <row r="460" spans="1:8" ht="15" customHeight="1">
      <c r="A460" s="171" t="s">
        <v>446</v>
      </c>
      <c r="B460" s="169"/>
      <c r="C460" s="169"/>
      <c r="D460" s="169"/>
      <c r="E460" s="169" t="s">
        <v>917</v>
      </c>
      <c r="F460" s="23" t="s">
        <v>1222</v>
      </c>
      <c r="G460" s="30">
        <v>0</v>
      </c>
      <c r="H460" s="30">
        <v>10500</v>
      </c>
    </row>
    <row r="461" spans="1:8" ht="15" customHeight="1">
      <c r="A461" s="171"/>
      <c r="B461" s="169"/>
      <c r="C461" s="76" t="s">
        <v>919</v>
      </c>
      <c r="D461" s="159"/>
      <c r="E461" s="159"/>
      <c r="F461" s="27" t="s">
        <v>920</v>
      </c>
      <c r="G461" s="41">
        <f>SUM(G462)</f>
        <v>0</v>
      </c>
      <c r="H461" s="41">
        <f>SUM(H462)</f>
        <v>500</v>
      </c>
    </row>
    <row r="462" spans="1:8" ht="15" customHeight="1">
      <c r="A462" s="171"/>
      <c r="B462" s="169"/>
      <c r="C462" s="76"/>
      <c r="D462" s="159" t="s">
        <v>924</v>
      </c>
      <c r="E462" s="159"/>
      <c r="F462" s="22" t="s">
        <v>925</v>
      </c>
      <c r="G462" s="53">
        <f>SUM(G463:G463)</f>
        <v>0</v>
      </c>
      <c r="H462" s="53">
        <f>SUM(H463:H463)</f>
        <v>500</v>
      </c>
    </row>
    <row r="463" spans="1:8" ht="15" customHeight="1">
      <c r="A463" s="171" t="s">
        <v>638</v>
      </c>
      <c r="B463" s="169"/>
      <c r="C463" s="76"/>
      <c r="D463" s="169"/>
      <c r="E463" s="169" t="s">
        <v>926</v>
      </c>
      <c r="F463" s="23" t="s">
        <v>927</v>
      </c>
      <c r="G463" s="30">
        <v>0</v>
      </c>
      <c r="H463" s="30">
        <v>500</v>
      </c>
    </row>
    <row r="464" spans="1:8" ht="15" customHeight="1">
      <c r="A464" s="171"/>
      <c r="B464" s="76" t="s">
        <v>992</v>
      </c>
      <c r="C464" s="27"/>
      <c r="D464" s="168"/>
      <c r="E464" s="169"/>
      <c r="F464" s="27" t="s">
        <v>1015</v>
      </c>
      <c r="G464" s="101"/>
      <c r="H464" s="101"/>
    </row>
    <row r="465" spans="1:8" ht="15" customHeight="1">
      <c r="A465" s="167"/>
      <c r="B465" s="168"/>
      <c r="C465" s="27" t="s">
        <v>954</v>
      </c>
      <c r="D465" s="168"/>
      <c r="E465" s="168"/>
      <c r="F465" s="27" t="s">
        <v>955</v>
      </c>
      <c r="G465" s="41">
        <f>+G466</f>
        <v>0</v>
      </c>
      <c r="H465" s="41">
        <f>+H466</f>
        <v>10000</v>
      </c>
    </row>
    <row r="466" spans="1:8" ht="15" customHeight="1">
      <c r="A466" s="167"/>
      <c r="B466" s="168"/>
      <c r="C466" s="27"/>
      <c r="D466" s="159" t="s">
        <v>962</v>
      </c>
      <c r="E466" s="168"/>
      <c r="F466" s="22" t="s">
        <v>963</v>
      </c>
      <c r="G466" s="53">
        <f>SUM(G467:G467)</f>
        <v>0</v>
      </c>
      <c r="H466" s="53">
        <f>SUM(H467:H467)</f>
        <v>10000</v>
      </c>
    </row>
    <row r="467" spans="1:8" ht="15" customHeight="1" thickBot="1">
      <c r="A467" s="171" t="s">
        <v>639</v>
      </c>
      <c r="B467" s="169"/>
      <c r="C467" s="27"/>
      <c r="D467" s="169"/>
      <c r="E467" s="169" t="s">
        <v>964</v>
      </c>
      <c r="F467" s="104" t="s">
        <v>965</v>
      </c>
      <c r="G467" s="30">
        <v>0</v>
      </c>
      <c r="H467" s="30">
        <v>10000</v>
      </c>
    </row>
    <row r="468" spans="1:8" s="29" customFormat="1" ht="15" customHeight="1" thickBot="1">
      <c r="A468" s="337" t="s">
        <v>359</v>
      </c>
      <c r="B468" s="338"/>
      <c r="C468" s="338"/>
      <c r="D468" s="338"/>
      <c r="E468" s="338"/>
      <c r="F468" s="339"/>
      <c r="G468" s="256">
        <f>SUM(G470+G484)</f>
        <v>0</v>
      </c>
      <c r="H468" s="256">
        <f>SUM(H470+H484)</f>
        <v>50000</v>
      </c>
    </row>
    <row r="469" spans="1:8" ht="15" customHeight="1">
      <c r="A469" s="167"/>
      <c r="B469" s="27" t="s">
        <v>991</v>
      </c>
      <c r="C469" s="168"/>
      <c r="D469" s="168"/>
      <c r="E469" s="168"/>
      <c r="F469" s="76" t="s">
        <v>1008</v>
      </c>
      <c r="G469" s="56"/>
      <c r="H469" s="56"/>
    </row>
    <row r="470" spans="1:8" ht="15" customHeight="1">
      <c r="A470" s="170"/>
      <c r="B470" s="168"/>
      <c r="C470" s="27" t="s">
        <v>874</v>
      </c>
      <c r="D470" s="168"/>
      <c r="E470" s="168"/>
      <c r="F470" s="27" t="s">
        <v>875</v>
      </c>
      <c r="G470" s="41">
        <f>SUM(G476+G473+G481+G471)</f>
        <v>0</v>
      </c>
      <c r="H470" s="41">
        <f>SUM(H476+H473+H481+H471)</f>
        <v>49400</v>
      </c>
    </row>
    <row r="471" spans="1:8" ht="15" customHeight="1">
      <c r="A471" s="170"/>
      <c r="B471" s="168"/>
      <c r="C471" s="27"/>
      <c r="D471" s="159" t="s">
        <v>876</v>
      </c>
      <c r="E471" s="168"/>
      <c r="F471" s="22" t="s">
        <v>877</v>
      </c>
      <c r="G471" s="53">
        <f>SUM(G472)</f>
        <v>0</v>
      </c>
      <c r="H471" s="53">
        <f>SUM(H472)</f>
        <v>7000</v>
      </c>
    </row>
    <row r="472" spans="1:8" ht="15" customHeight="1">
      <c r="A472" s="170" t="s">
        <v>640</v>
      </c>
      <c r="B472" s="168"/>
      <c r="C472" s="27"/>
      <c r="D472" s="169"/>
      <c r="E472" s="169" t="s">
        <v>878</v>
      </c>
      <c r="F472" s="23" t="s">
        <v>879</v>
      </c>
      <c r="G472" s="30">
        <v>0</v>
      </c>
      <c r="H472" s="30">
        <v>7000</v>
      </c>
    </row>
    <row r="473" spans="1:8" ht="15" customHeight="1">
      <c r="A473" s="170"/>
      <c r="B473" s="168"/>
      <c r="C473" s="27"/>
      <c r="D473" s="159" t="s">
        <v>883</v>
      </c>
      <c r="E473" s="168"/>
      <c r="F473" s="22" t="s">
        <v>884</v>
      </c>
      <c r="G473" s="53">
        <f>SUM(G474:G475)</f>
        <v>0</v>
      </c>
      <c r="H473" s="53">
        <f>SUM(H474:H475)</f>
        <v>4000</v>
      </c>
    </row>
    <row r="474" spans="1:8" ht="15" customHeight="1">
      <c r="A474" s="170" t="s">
        <v>641</v>
      </c>
      <c r="B474" s="168"/>
      <c r="C474" s="27"/>
      <c r="D474" s="159"/>
      <c r="E474" s="169" t="s">
        <v>885</v>
      </c>
      <c r="F474" s="23" t="s">
        <v>1032</v>
      </c>
      <c r="G474" s="30">
        <v>0</v>
      </c>
      <c r="H474" s="30">
        <v>3000</v>
      </c>
    </row>
    <row r="475" spans="1:8" ht="15" customHeight="1">
      <c r="A475" s="170" t="s">
        <v>642</v>
      </c>
      <c r="B475" s="168"/>
      <c r="C475" s="27"/>
      <c r="D475" s="159"/>
      <c r="E475" s="169" t="s">
        <v>888</v>
      </c>
      <c r="F475" s="23" t="s">
        <v>889</v>
      </c>
      <c r="G475" s="30">
        <v>0</v>
      </c>
      <c r="H475" s="30">
        <v>1000</v>
      </c>
    </row>
    <row r="476" spans="1:8" ht="15" customHeight="1">
      <c r="A476" s="171"/>
      <c r="B476" s="169"/>
      <c r="C476" s="169"/>
      <c r="D476" s="159" t="s">
        <v>893</v>
      </c>
      <c r="E476" s="168"/>
      <c r="F476" s="22" t="s">
        <v>894</v>
      </c>
      <c r="G476" s="53">
        <f>SUM(G477:G480)</f>
        <v>0</v>
      </c>
      <c r="H476" s="53">
        <f>SUM(H477:H480)</f>
        <v>28700</v>
      </c>
    </row>
    <row r="477" spans="1:8" ht="15" customHeight="1">
      <c r="A477" s="171" t="s">
        <v>643</v>
      </c>
      <c r="B477" s="169"/>
      <c r="C477" s="169"/>
      <c r="D477" s="159"/>
      <c r="E477" s="169" t="s">
        <v>895</v>
      </c>
      <c r="F477" s="23" t="s">
        <v>896</v>
      </c>
      <c r="G477" s="30">
        <v>0</v>
      </c>
      <c r="H477" s="30">
        <v>2000</v>
      </c>
    </row>
    <row r="478" spans="1:8" ht="15" customHeight="1">
      <c r="A478" s="171" t="s">
        <v>1062</v>
      </c>
      <c r="B478" s="169"/>
      <c r="C478" s="169"/>
      <c r="D478" s="159"/>
      <c r="E478" s="169" t="s">
        <v>897</v>
      </c>
      <c r="F478" s="23" t="s">
        <v>898</v>
      </c>
      <c r="G478" s="30">
        <v>0</v>
      </c>
      <c r="H478" s="30">
        <v>700</v>
      </c>
    </row>
    <row r="479" spans="1:8" ht="15" customHeight="1">
      <c r="A479" s="171" t="s">
        <v>1063</v>
      </c>
      <c r="B479" s="169"/>
      <c r="C479" s="169"/>
      <c r="D479" s="169"/>
      <c r="E479" s="169" t="s">
        <v>899</v>
      </c>
      <c r="F479" s="23" t="s">
        <v>1045</v>
      </c>
      <c r="G479" s="30">
        <v>0</v>
      </c>
      <c r="H479" s="30">
        <v>7000</v>
      </c>
    </row>
    <row r="480" spans="1:8" ht="15" customHeight="1">
      <c r="A480" s="171" t="s">
        <v>1064</v>
      </c>
      <c r="B480" s="169"/>
      <c r="C480" s="169"/>
      <c r="D480" s="169"/>
      <c r="E480" s="169" t="s">
        <v>904</v>
      </c>
      <c r="F480" s="23" t="s">
        <v>1001</v>
      </c>
      <c r="G480" s="30">
        <v>0</v>
      </c>
      <c r="H480" s="30">
        <v>19000</v>
      </c>
    </row>
    <row r="481" spans="1:8" ht="15" customHeight="1">
      <c r="A481" s="171"/>
      <c r="B481" s="169"/>
      <c r="C481" s="169"/>
      <c r="D481" s="159" t="s">
        <v>911</v>
      </c>
      <c r="E481" s="169"/>
      <c r="F481" s="22" t="s">
        <v>994</v>
      </c>
      <c r="G481" s="53">
        <f>SUM(G482:G483)</f>
        <v>0</v>
      </c>
      <c r="H481" s="53">
        <f>SUM(H482:H483)</f>
        <v>9700</v>
      </c>
    </row>
    <row r="482" spans="1:8" ht="15" customHeight="1">
      <c r="A482" s="171" t="s">
        <v>1065</v>
      </c>
      <c r="B482" s="169"/>
      <c r="C482" s="169"/>
      <c r="D482" s="159"/>
      <c r="E482" s="169" t="s">
        <v>915</v>
      </c>
      <c r="F482" s="23" t="s">
        <v>916</v>
      </c>
      <c r="G482" s="30">
        <v>0</v>
      </c>
      <c r="H482" s="30">
        <v>5000</v>
      </c>
    </row>
    <row r="483" spans="1:8" ht="15" customHeight="1">
      <c r="A483" s="171" t="s">
        <v>1067</v>
      </c>
      <c r="B483" s="169"/>
      <c r="C483" s="169"/>
      <c r="D483" s="169"/>
      <c r="E483" s="169" t="s">
        <v>917</v>
      </c>
      <c r="F483" s="23" t="s">
        <v>918</v>
      </c>
      <c r="G483" s="30">
        <v>0</v>
      </c>
      <c r="H483" s="30">
        <v>4700</v>
      </c>
    </row>
    <row r="484" spans="1:8" ht="15" customHeight="1">
      <c r="A484" s="171"/>
      <c r="B484" s="169"/>
      <c r="C484" s="76" t="s">
        <v>919</v>
      </c>
      <c r="D484" s="159"/>
      <c r="E484" s="159"/>
      <c r="F484" s="27" t="s">
        <v>920</v>
      </c>
      <c r="G484" s="41">
        <f>SUM(G485)</f>
        <v>0</v>
      </c>
      <c r="H484" s="41">
        <f>SUM(H485)</f>
        <v>600</v>
      </c>
    </row>
    <row r="485" spans="1:8" ht="15" customHeight="1">
      <c r="A485" s="171"/>
      <c r="B485" s="169"/>
      <c r="C485" s="76"/>
      <c r="D485" s="159" t="s">
        <v>924</v>
      </c>
      <c r="E485" s="159"/>
      <c r="F485" s="22" t="s">
        <v>925</v>
      </c>
      <c r="G485" s="53">
        <f>SUM(G486:G486)</f>
        <v>0</v>
      </c>
      <c r="H485" s="53">
        <f>SUM(H486:H486)</f>
        <v>600</v>
      </c>
    </row>
    <row r="486" spans="1:8" ht="15" customHeight="1" thickBot="1">
      <c r="A486" s="171" t="s">
        <v>1068</v>
      </c>
      <c r="B486" s="169"/>
      <c r="C486" s="76"/>
      <c r="D486" s="169"/>
      <c r="E486" s="169" t="s">
        <v>926</v>
      </c>
      <c r="F486" s="23" t="s">
        <v>927</v>
      </c>
      <c r="G486" s="30">
        <v>0</v>
      </c>
      <c r="H486" s="30">
        <v>600</v>
      </c>
    </row>
    <row r="487" spans="1:8" s="29" customFormat="1" ht="15" customHeight="1" thickBot="1">
      <c r="A487" s="337" t="s">
        <v>358</v>
      </c>
      <c r="B487" s="338"/>
      <c r="C487" s="338"/>
      <c r="D487" s="338"/>
      <c r="E487" s="338"/>
      <c r="F487" s="339"/>
      <c r="G487" s="256">
        <f>SUM(G489+G503+G507)</f>
        <v>0</v>
      </c>
      <c r="H487" s="256">
        <f>SUM(H489+H503+H507)</f>
        <v>50000</v>
      </c>
    </row>
    <row r="488" spans="1:8" ht="15" customHeight="1">
      <c r="A488" s="167"/>
      <c r="B488" s="27" t="s">
        <v>991</v>
      </c>
      <c r="C488" s="168"/>
      <c r="D488" s="168"/>
      <c r="E488" s="168"/>
      <c r="F488" s="76" t="s">
        <v>1008</v>
      </c>
      <c r="G488" s="56"/>
      <c r="H488" s="56"/>
    </row>
    <row r="489" spans="1:8" ht="15" customHeight="1">
      <c r="A489" s="170"/>
      <c r="B489" s="168"/>
      <c r="C489" s="27" t="s">
        <v>874</v>
      </c>
      <c r="D489" s="168"/>
      <c r="E489" s="168"/>
      <c r="F489" s="27" t="s">
        <v>875</v>
      </c>
      <c r="G489" s="41">
        <f>SUM(G495+G492+G500+G490)</f>
        <v>0</v>
      </c>
      <c r="H489" s="41">
        <f>SUM(H495+H492+H500+H490)</f>
        <v>27500</v>
      </c>
    </row>
    <row r="490" spans="1:8" ht="15" customHeight="1">
      <c r="A490" s="170"/>
      <c r="B490" s="168"/>
      <c r="C490" s="27"/>
      <c r="D490" s="159" t="s">
        <v>876</v>
      </c>
      <c r="E490" s="168"/>
      <c r="F490" s="22" t="s">
        <v>877</v>
      </c>
      <c r="G490" s="53">
        <f>SUM(G491)</f>
        <v>0</v>
      </c>
      <c r="H490" s="53">
        <f>SUM(H491)</f>
        <v>5000</v>
      </c>
    </row>
    <row r="491" spans="1:8" ht="15" customHeight="1">
      <c r="A491" s="170" t="s">
        <v>1069</v>
      </c>
      <c r="B491" s="168"/>
      <c r="C491" s="27"/>
      <c r="D491" s="169"/>
      <c r="E491" s="169" t="s">
        <v>878</v>
      </c>
      <c r="F491" s="23" t="s">
        <v>879</v>
      </c>
      <c r="G491" s="30">
        <v>0</v>
      </c>
      <c r="H491" s="30">
        <v>5000</v>
      </c>
    </row>
    <row r="492" spans="1:8" ht="15" customHeight="1">
      <c r="A492" s="170"/>
      <c r="B492" s="168"/>
      <c r="C492" s="27"/>
      <c r="D492" s="159" t="s">
        <v>883</v>
      </c>
      <c r="E492" s="168"/>
      <c r="F492" s="22" t="s">
        <v>884</v>
      </c>
      <c r="G492" s="53">
        <f>SUM(G493:G494)</f>
        <v>0</v>
      </c>
      <c r="H492" s="53">
        <f>SUM(H493:H494)</f>
        <v>5500</v>
      </c>
    </row>
    <row r="493" spans="1:8" ht="15" customHeight="1">
      <c r="A493" s="170" t="s">
        <v>1070</v>
      </c>
      <c r="B493" s="168"/>
      <c r="C493" s="27"/>
      <c r="D493" s="159"/>
      <c r="E493" s="169" t="s">
        <v>885</v>
      </c>
      <c r="F493" s="23" t="s">
        <v>1032</v>
      </c>
      <c r="G493" s="30">
        <v>0</v>
      </c>
      <c r="H493" s="30">
        <v>2000</v>
      </c>
    </row>
    <row r="494" spans="1:8" ht="15" customHeight="1">
      <c r="A494" s="170" t="s">
        <v>1071</v>
      </c>
      <c r="B494" s="168"/>
      <c r="C494" s="27"/>
      <c r="D494" s="168"/>
      <c r="E494" s="169" t="s">
        <v>892</v>
      </c>
      <c r="F494" s="23" t="s">
        <v>1039</v>
      </c>
      <c r="G494" s="30">
        <v>0</v>
      </c>
      <c r="H494" s="30">
        <v>3500</v>
      </c>
    </row>
    <row r="495" spans="1:8" ht="15" customHeight="1">
      <c r="A495" s="171"/>
      <c r="B495" s="169"/>
      <c r="C495" s="169"/>
      <c r="D495" s="159" t="s">
        <v>893</v>
      </c>
      <c r="E495" s="168"/>
      <c r="F495" s="22" t="s">
        <v>894</v>
      </c>
      <c r="G495" s="53">
        <f>SUM(G496:G499)</f>
        <v>0</v>
      </c>
      <c r="H495" s="53">
        <f>SUM(H496:H499)</f>
        <v>7150</v>
      </c>
    </row>
    <row r="496" spans="1:8" ht="15" customHeight="1">
      <c r="A496" s="171" t="s">
        <v>1072</v>
      </c>
      <c r="B496" s="169"/>
      <c r="C496" s="169"/>
      <c r="D496" s="159"/>
      <c r="E496" s="169" t="s">
        <v>895</v>
      </c>
      <c r="F496" s="23" t="s">
        <v>896</v>
      </c>
      <c r="G496" s="30">
        <v>0</v>
      </c>
      <c r="H496" s="30">
        <v>4000</v>
      </c>
    </row>
    <row r="497" spans="1:8" ht="15" customHeight="1">
      <c r="A497" s="171" t="s">
        <v>1073</v>
      </c>
      <c r="B497" s="169"/>
      <c r="C497" s="169"/>
      <c r="D497" s="169"/>
      <c r="E497" s="169" t="s">
        <v>899</v>
      </c>
      <c r="F497" s="23" t="s">
        <v>1045</v>
      </c>
      <c r="G497" s="30">
        <v>0</v>
      </c>
      <c r="H497" s="30">
        <v>1000</v>
      </c>
    </row>
    <row r="498" spans="1:8" ht="15" customHeight="1">
      <c r="A498" s="171" t="s">
        <v>1074</v>
      </c>
      <c r="B498" s="169"/>
      <c r="C498" s="169"/>
      <c r="D498" s="169"/>
      <c r="E498" s="169" t="s">
        <v>902</v>
      </c>
      <c r="F498" s="23" t="s">
        <v>1034</v>
      </c>
      <c r="G498" s="30">
        <v>0</v>
      </c>
      <c r="H498" s="30">
        <v>650</v>
      </c>
    </row>
    <row r="499" spans="1:8" ht="15" customHeight="1">
      <c r="A499" s="171" t="s">
        <v>1075</v>
      </c>
      <c r="B499" s="169"/>
      <c r="C499" s="169"/>
      <c r="D499" s="169"/>
      <c r="E499" s="169" t="s">
        <v>904</v>
      </c>
      <c r="F499" s="23" t="s">
        <v>1001</v>
      </c>
      <c r="G499" s="30">
        <v>0</v>
      </c>
      <c r="H499" s="30">
        <v>1500</v>
      </c>
    </row>
    <row r="500" spans="1:8" ht="15" customHeight="1">
      <c r="A500" s="171"/>
      <c r="B500" s="169"/>
      <c r="C500" s="169"/>
      <c r="D500" s="159" t="s">
        <v>911</v>
      </c>
      <c r="E500" s="169"/>
      <c r="F500" s="22" t="s">
        <v>994</v>
      </c>
      <c r="G500" s="53">
        <f>SUM(G501:G502)</f>
        <v>0</v>
      </c>
      <c r="H500" s="53">
        <f>SUM(H501:H502)</f>
        <v>9850</v>
      </c>
    </row>
    <row r="501" spans="1:8" ht="15" customHeight="1">
      <c r="A501" s="171" t="s">
        <v>1076</v>
      </c>
      <c r="B501" s="169"/>
      <c r="C501" s="169"/>
      <c r="D501" s="159"/>
      <c r="E501" s="169" t="s">
        <v>915</v>
      </c>
      <c r="F501" s="23" t="s">
        <v>916</v>
      </c>
      <c r="G501" s="30">
        <v>0</v>
      </c>
      <c r="H501" s="30">
        <v>3000</v>
      </c>
    </row>
    <row r="502" spans="1:8" ht="15" customHeight="1" thickBot="1">
      <c r="A502" s="184" t="s">
        <v>1077</v>
      </c>
      <c r="B502" s="175"/>
      <c r="C502" s="175"/>
      <c r="D502" s="175"/>
      <c r="E502" s="175" t="s">
        <v>917</v>
      </c>
      <c r="F502" s="35" t="s">
        <v>918</v>
      </c>
      <c r="G502" s="118">
        <v>0</v>
      </c>
      <c r="H502" s="118">
        <v>6850</v>
      </c>
    </row>
    <row r="503" spans="1:8" ht="15" customHeight="1">
      <c r="A503" s="171"/>
      <c r="B503" s="169"/>
      <c r="C503" s="76" t="s">
        <v>919</v>
      </c>
      <c r="D503" s="159"/>
      <c r="E503" s="159"/>
      <c r="F503" s="27" t="s">
        <v>920</v>
      </c>
      <c r="G503" s="41">
        <f>SUM(G504)</f>
        <v>0</v>
      </c>
      <c r="H503" s="41">
        <f>SUM(H504)</f>
        <v>1000</v>
      </c>
    </row>
    <row r="504" spans="1:8" ht="15" customHeight="1">
      <c r="A504" s="171"/>
      <c r="B504" s="169"/>
      <c r="C504" s="76"/>
      <c r="D504" s="159" t="s">
        <v>924</v>
      </c>
      <c r="E504" s="159"/>
      <c r="F504" s="22" t="s">
        <v>925</v>
      </c>
      <c r="G504" s="53">
        <f>SUM(G505:G505)</f>
        <v>0</v>
      </c>
      <c r="H504" s="53">
        <f>SUM(H505:H505)</f>
        <v>1000</v>
      </c>
    </row>
    <row r="505" spans="1:8" ht="15" customHeight="1">
      <c r="A505" s="171" t="s">
        <v>1078</v>
      </c>
      <c r="B505" s="169"/>
      <c r="C505" s="76"/>
      <c r="D505" s="169"/>
      <c r="E505" s="169" t="s">
        <v>926</v>
      </c>
      <c r="F505" s="23" t="s">
        <v>927</v>
      </c>
      <c r="G505" s="30">
        <v>0</v>
      </c>
      <c r="H505" s="30">
        <v>1000</v>
      </c>
    </row>
    <row r="506" spans="1:8" ht="15" customHeight="1">
      <c r="A506" s="171"/>
      <c r="B506" s="76" t="s">
        <v>992</v>
      </c>
      <c r="C506" s="27"/>
      <c r="D506" s="168"/>
      <c r="E506" s="169"/>
      <c r="F506" s="27" t="s">
        <v>1015</v>
      </c>
      <c r="G506" s="101"/>
      <c r="H506" s="101"/>
    </row>
    <row r="507" spans="1:8" ht="15" customHeight="1">
      <c r="A507" s="167"/>
      <c r="B507" s="168"/>
      <c r="C507" s="27" t="s">
        <v>954</v>
      </c>
      <c r="D507" s="168"/>
      <c r="E507" s="168"/>
      <c r="F507" s="27" t="s">
        <v>955</v>
      </c>
      <c r="G507" s="41">
        <f>+G508</f>
        <v>0</v>
      </c>
      <c r="H507" s="41">
        <f>+H508</f>
        <v>21500</v>
      </c>
    </row>
    <row r="508" spans="1:8" ht="15" customHeight="1">
      <c r="A508" s="167"/>
      <c r="B508" s="168"/>
      <c r="C508" s="27"/>
      <c r="D508" s="159" t="s">
        <v>962</v>
      </c>
      <c r="E508" s="168"/>
      <c r="F508" s="22" t="s">
        <v>963</v>
      </c>
      <c r="G508" s="53">
        <f>SUM(G509:G509)</f>
        <v>0</v>
      </c>
      <c r="H508" s="53">
        <f>SUM(H509:H509)</f>
        <v>21500</v>
      </c>
    </row>
    <row r="509" spans="1:8" ht="15" customHeight="1" thickBot="1">
      <c r="A509" s="184" t="s">
        <v>1079</v>
      </c>
      <c r="B509" s="175"/>
      <c r="C509" s="208"/>
      <c r="D509" s="175"/>
      <c r="E509" s="175" t="s">
        <v>964</v>
      </c>
      <c r="F509" s="209" t="s">
        <v>965</v>
      </c>
      <c r="G509" s="118">
        <v>0</v>
      </c>
      <c r="H509" s="118">
        <v>21500</v>
      </c>
    </row>
    <row r="510" spans="1:8" s="29" customFormat="1" ht="15" customHeight="1" thickBot="1">
      <c r="A510" s="337" t="s">
        <v>357</v>
      </c>
      <c r="B510" s="338"/>
      <c r="C510" s="338"/>
      <c r="D510" s="338"/>
      <c r="E510" s="338"/>
      <c r="F510" s="339"/>
      <c r="G510" s="256">
        <f>SUM(G512+G524+G528)</f>
        <v>0</v>
      </c>
      <c r="H510" s="256">
        <f>SUM(H512+H524+H528)</f>
        <v>50000</v>
      </c>
    </row>
    <row r="511" spans="1:8" ht="15" customHeight="1">
      <c r="A511" s="167"/>
      <c r="B511" s="27" t="s">
        <v>991</v>
      </c>
      <c r="C511" s="168"/>
      <c r="D511" s="168"/>
      <c r="E511" s="168"/>
      <c r="F511" s="76" t="s">
        <v>1008</v>
      </c>
      <c r="G511" s="56"/>
      <c r="H511" s="56"/>
    </row>
    <row r="512" spans="1:8" ht="15" customHeight="1">
      <c r="A512" s="170"/>
      <c r="B512" s="168"/>
      <c r="C512" s="27" t="s">
        <v>874</v>
      </c>
      <c r="D512" s="168"/>
      <c r="E512" s="168"/>
      <c r="F512" s="27" t="s">
        <v>875</v>
      </c>
      <c r="G512" s="41">
        <f>SUM(G517+G515+G521+G513)</f>
        <v>0</v>
      </c>
      <c r="H512" s="41">
        <f>SUM(H517+H515+H521+H513)</f>
        <v>39000</v>
      </c>
    </row>
    <row r="513" spans="1:8" ht="15" customHeight="1">
      <c r="A513" s="170"/>
      <c r="B513" s="168"/>
      <c r="C513" s="27"/>
      <c r="D513" s="159" t="s">
        <v>876</v>
      </c>
      <c r="E513" s="168"/>
      <c r="F513" s="22" t="s">
        <v>877</v>
      </c>
      <c r="G513" s="53">
        <f>SUM(G514)</f>
        <v>0</v>
      </c>
      <c r="H513" s="53">
        <f>SUM(H514)</f>
        <v>6000</v>
      </c>
    </row>
    <row r="514" spans="1:8" ht="15" customHeight="1">
      <c r="A514" s="170" t="s">
        <v>1080</v>
      </c>
      <c r="B514" s="168"/>
      <c r="C514" s="27"/>
      <c r="D514" s="169"/>
      <c r="E514" s="169" t="s">
        <v>878</v>
      </c>
      <c r="F514" s="23" t="s">
        <v>879</v>
      </c>
      <c r="G514" s="30">
        <v>0</v>
      </c>
      <c r="H514" s="30">
        <v>6000</v>
      </c>
    </row>
    <row r="515" spans="1:8" ht="15" customHeight="1">
      <c r="A515" s="170"/>
      <c r="B515" s="168"/>
      <c r="C515" s="27"/>
      <c r="D515" s="159" t="s">
        <v>883</v>
      </c>
      <c r="E515" s="168"/>
      <c r="F515" s="22" t="s">
        <v>884</v>
      </c>
      <c r="G515" s="53">
        <f>SUM(G516:G516)</f>
        <v>0</v>
      </c>
      <c r="H515" s="53">
        <f>SUM(H516:H516)</f>
        <v>2000</v>
      </c>
    </row>
    <row r="516" spans="1:8" ht="15" customHeight="1">
      <c r="A516" s="170" t="s">
        <v>696</v>
      </c>
      <c r="B516" s="168"/>
      <c r="C516" s="27"/>
      <c r="D516" s="159"/>
      <c r="E516" s="169" t="s">
        <v>885</v>
      </c>
      <c r="F516" s="23" t="s">
        <v>1032</v>
      </c>
      <c r="G516" s="30">
        <v>0</v>
      </c>
      <c r="H516" s="30">
        <v>2000</v>
      </c>
    </row>
    <row r="517" spans="1:8" ht="15" customHeight="1">
      <c r="A517" s="171"/>
      <c r="B517" s="169"/>
      <c r="C517" s="169"/>
      <c r="D517" s="159" t="s">
        <v>893</v>
      </c>
      <c r="E517" s="168"/>
      <c r="F517" s="22" t="s">
        <v>894</v>
      </c>
      <c r="G517" s="53">
        <f>SUM(G518:G520)</f>
        <v>0</v>
      </c>
      <c r="H517" s="53">
        <f>SUM(H518:H520)</f>
        <v>17000</v>
      </c>
    </row>
    <row r="518" spans="1:8" ht="15" customHeight="1">
      <c r="A518" s="171" t="s">
        <v>676</v>
      </c>
      <c r="B518" s="169"/>
      <c r="C518" s="169"/>
      <c r="D518" s="159"/>
      <c r="E518" s="169" t="s">
        <v>895</v>
      </c>
      <c r="F518" s="23" t="s">
        <v>896</v>
      </c>
      <c r="G518" s="30">
        <v>0</v>
      </c>
      <c r="H518" s="30">
        <v>3000</v>
      </c>
    </row>
    <row r="519" spans="1:8" ht="15" customHeight="1">
      <c r="A519" s="171" t="s">
        <v>447</v>
      </c>
      <c r="B519" s="169"/>
      <c r="C519" s="169"/>
      <c r="D519" s="169"/>
      <c r="E519" s="169" t="s">
        <v>899</v>
      </c>
      <c r="F519" s="23" t="s">
        <v>1045</v>
      </c>
      <c r="G519" s="30">
        <v>0</v>
      </c>
      <c r="H519" s="30">
        <v>5000</v>
      </c>
    </row>
    <row r="520" spans="1:8" ht="15" customHeight="1">
      <c r="A520" s="171" t="s">
        <v>448</v>
      </c>
      <c r="B520" s="169"/>
      <c r="C520" s="169"/>
      <c r="D520" s="169"/>
      <c r="E520" s="169" t="s">
        <v>904</v>
      </c>
      <c r="F520" s="23" t="s">
        <v>1001</v>
      </c>
      <c r="G520" s="30">
        <v>0</v>
      </c>
      <c r="H520" s="30">
        <v>9000</v>
      </c>
    </row>
    <row r="521" spans="1:8" ht="15" customHeight="1">
      <c r="A521" s="171"/>
      <c r="B521" s="169"/>
      <c r="C521" s="169"/>
      <c r="D521" s="159" t="s">
        <v>911</v>
      </c>
      <c r="E521" s="169"/>
      <c r="F521" s="22" t="s">
        <v>994</v>
      </c>
      <c r="G521" s="53">
        <f>SUM(G522:G523)</f>
        <v>0</v>
      </c>
      <c r="H521" s="53">
        <f>SUM(H522:H523)</f>
        <v>14000</v>
      </c>
    </row>
    <row r="522" spans="1:8" ht="15" customHeight="1">
      <c r="A522" s="171" t="s">
        <v>449</v>
      </c>
      <c r="B522" s="169"/>
      <c r="C522" s="169"/>
      <c r="D522" s="159"/>
      <c r="E522" s="169" t="s">
        <v>915</v>
      </c>
      <c r="F522" s="23" t="s">
        <v>916</v>
      </c>
      <c r="G522" s="30">
        <v>0</v>
      </c>
      <c r="H522" s="30">
        <v>10000</v>
      </c>
    </row>
    <row r="523" spans="1:8" ht="15" customHeight="1">
      <c r="A523" s="171" t="s">
        <v>121</v>
      </c>
      <c r="B523" s="169"/>
      <c r="C523" s="169"/>
      <c r="D523" s="169"/>
      <c r="E523" s="169" t="s">
        <v>917</v>
      </c>
      <c r="F523" s="23" t="s">
        <v>918</v>
      </c>
      <c r="G523" s="30">
        <v>0</v>
      </c>
      <c r="H523" s="30">
        <v>4000</v>
      </c>
    </row>
    <row r="524" spans="1:8" ht="15" customHeight="1">
      <c r="A524" s="171"/>
      <c r="B524" s="169"/>
      <c r="C524" s="76" t="s">
        <v>919</v>
      </c>
      <c r="D524" s="159"/>
      <c r="E524" s="159"/>
      <c r="F524" s="27" t="s">
        <v>920</v>
      </c>
      <c r="G524" s="41">
        <f>SUM(G525)</f>
        <v>0</v>
      </c>
      <c r="H524" s="41">
        <f>SUM(H525)</f>
        <v>1000</v>
      </c>
    </row>
    <row r="525" spans="1:8" ht="15" customHeight="1">
      <c r="A525" s="171"/>
      <c r="B525" s="169"/>
      <c r="C525" s="76"/>
      <c r="D525" s="159" t="s">
        <v>924</v>
      </c>
      <c r="E525" s="159"/>
      <c r="F525" s="22" t="s">
        <v>925</v>
      </c>
      <c r="G525" s="53">
        <f>SUM(G526:G526)</f>
        <v>0</v>
      </c>
      <c r="H525" s="53">
        <f>SUM(H526:H526)</f>
        <v>1000</v>
      </c>
    </row>
    <row r="526" spans="1:8" ht="15" customHeight="1">
      <c r="A526" s="171" t="s">
        <v>450</v>
      </c>
      <c r="B526" s="169"/>
      <c r="C526" s="76"/>
      <c r="D526" s="169"/>
      <c r="E526" s="169" t="s">
        <v>926</v>
      </c>
      <c r="F526" s="23" t="s">
        <v>927</v>
      </c>
      <c r="G526" s="30">
        <v>0</v>
      </c>
      <c r="H526" s="30">
        <v>1000</v>
      </c>
    </row>
    <row r="527" spans="1:8" ht="15" customHeight="1">
      <c r="A527" s="171"/>
      <c r="B527" s="76" t="s">
        <v>992</v>
      </c>
      <c r="C527" s="27"/>
      <c r="D527" s="168"/>
      <c r="E527" s="169"/>
      <c r="F527" s="27" t="s">
        <v>1015</v>
      </c>
      <c r="G527" s="101"/>
      <c r="H527" s="101"/>
    </row>
    <row r="528" spans="1:8" ht="15" customHeight="1">
      <c r="A528" s="167"/>
      <c r="B528" s="168"/>
      <c r="C528" s="27" t="s">
        <v>954</v>
      </c>
      <c r="D528" s="168"/>
      <c r="E528" s="168"/>
      <c r="F528" s="27" t="s">
        <v>955</v>
      </c>
      <c r="G528" s="41">
        <f>+G529</f>
        <v>0</v>
      </c>
      <c r="H528" s="41">
        <f>+H529</f>
        <v>10000</v>
      </c>
    </row>
    <row r="529" spans="1:8" ht="15" customHeight="1">
      <c r="A529" s="167"/>
      <c r="B529" s="168"/>
      <c r="C529" s="27"/>
      <c r="D529" s="159" t="s">
        <v>962</v>
      </c>
      <c r="E529" s="168"/>
      <c r="F529" s="22" t="s">
        <v>963</v>
      </c>
      <c r="G529" s="53">
        <f>SUM(G530:G530)</f>
        <v>0</v>
      </c>
      <c r="H529" s="53">
        <f>SUM(H530:H530)</f>
        <v>10000</v>
      </c>
    </row>
    <row r="530" spans="1:8" ht="15" customHeight="1" thickBot="1">
      <c r="A530" s="171" t="s">
        <v>451</v>
      </c>
      <c r="B530" s="169"/>
      <c r="C530" s="27"/>
      <c r="D530" s="169"/>
      <c r="E530" s="169" t="s">
        <v>964</v>
      </c>
      <c r="F530" s="104" t="s">
        <v>965</v>
      </c>
      <c r="G530" s="30">
        <v>0</v>
      </c>
      <c r="H530" s="30">
        <v>10000</v>
      </c>
    </row>
    <row r="531" spans="1:8" s="29" customFormat="1" ht="15" customHeight="1" thickBot="1">
      <c r="A531" s="337" t="s">
        <v>356</v>
      </c>
      <c r="B531" s="338"/>
      <c r="C531" s="338"/>
      <c r="D531" s="338"/>
      <c r="E531" s="338"/>
      <c r="F531" s="339"/>
      <c r="G531" s="256">
        <f>SUM(G533+G545+G549)</f>
        <v>0</v>
      </c>
      <c r="H531" s="256">
        <f>SUM(H533+H545+H549)</f>
        <v>50000</v>
      </c>
    </row>
    <row r="532" spans="1:8" ht="15" customHeight="1">
      <c r="A532" s="167"/>
      <c r="B532" s="27" t="s">
        <v>991</v>
      </c>
      <c r="C532" s="168"/>
      <c r="D532" s="168"/>
      <c r="E532" s="168"/>
      <c r="F532" s="76" t="s">
        <v>1008</v>
      </c>
      <c r="G532" s="56"/>
      <c r="H532" s="56"/>
    </row>
    <row r="533" spans="1:8" ht="15" customHeight="1">
      <c r="A533" s="170"/>
      <c r="B533" s="168"/>
      <c r="C533" s="27" t="s">
        <v>874</v>
      </c>
      <c r="D533" s="168"/>
      <c r="E533" s="168"/>
      <c r="F533" s="27" t="s">
        <v>875</v>
      </c>
      <c r="G533" s="41">
        <f>SUM(G538+G536+G542+G534)</f>
        <v>0</v>
      </c>
      <c r="H533" s="41">
        <f>SUM(H538+H536+H542+H534)</f>
        <v>38500</v>
      </c>
    </row>
    <row r="534" spans="1:8" ht="15" customHeight="1">
      <c r="A534" s="170"/>
      <c r="B534" s="168"/>
      <c r="C534" s="27"/>
      <c r="D534" s="159" t="s">
        <v>876</v>
      </c>
      <c r="E534" s="168"/>
      <c r="F534" s="22" t="s">
        <v>877</v>
      </c>
      <c r="G534" s="53">
        <f>SUM(G535)</f>
        <v>0</v>
      </c>
      <c r="H534" s="53">
        <f>SUM(H535)</f>
        <v>5000</v>
      </c>
    </row>
    <row r="535" spans="1:8" ht="15" customHeight="1">
      <c r="A535" s="170" t="s">
        <v>452</v>
      </c>
      <c r="B535" s="168"/>
      <c r="C535" s="27"/>
      <c r="D535" s="169"/>
      <c r="E535" s="169" t="s">
        <v>878</v>
      </c>
      <c r="F535" s="23" t="s">
        <v>879</v>
      </c>
      <c r="G535" s="30">
        <v>0</v>
      </c>
      <c r="H535" s="30">
        <v>5000</v>
      </c>
    </row>
    <row r="536" spans="1:8" ht="15" customHeight="1">
      <c r="A536" s="170"/>
      <c r="B536" s="168"/>
      <c r="C536" s="27"/>
      <c r="D536" s="159" t="s">
        <v>883</v>
      </c>
      <c r="E536" s="168"/>
      <c r="F536" s="22" t="s">
        <v>884</v>
      </c>
      <c r="G536" s="53">
        <f>SUM(G537:G537)</f>
        <v>0</v>
      </c>
      <c r="H536" s="53">
        <f>SUM(H537:H537)</f>
        <v>2000</v>
      </c>
    </row>
    <row r="537" spans="1:8" ht="15" customHeight="1">
      <c r="A537" s="170" t="s">
        <v>453</v>
      </c>
      <c r="B537" s="168"/>
      <c r="C537" s="27"/>
      <c r="D537" s="159"/>
      <c r="E537" s="169" t="s">
        <v>885</v>
      </c>
      <c r="F537" s="23" t="s">
        <v>1032</v>
      </c>
      <c r="G537" s="30">
        <v>0</v>
      </c>
      <c r="H537" s="30">
        <v>2000</v>
      </c>
    </row>
    <row r="538" spans="1:8" ht="15" customHeight="1">
      <c r="A538" s="171"/>
      <c r="B538" s="169"/>
      <c r="C538" s="169"/>
      <c r="D538" s="159" t="s">
        <v>893</v>
      </c>
      <c r="E538" s="168"/>
      <c r="F538" s="22" t="s">
        <v>894</v>
      </c>
      <c r="G538" s="53">
        <f>SUM(G539:G541)</f>
        <v>0</v>
      </c>
      <c r="H538" s="53">
        <f>SUM(H539:H541)</f>
        <v>18000</v>
      </c>
    </row>
    <row r="539" spans="1:8" ht="15" customHeight="1">
      <c r="A539" s="171" t="s">
        <v>454</v>
      </c>
      <c r="B539" s="169"/>
      <c r="C539" s="169"/>
      <c r="D539" s="159"/>
      <c r="E539" s="169" t="s">
        <v>895</v>
      </c>
      <c r="F539" s="23" t="s">
        <v>896</v>
      </c>
      <c r="G539" s="30">
        <v>0</v>
      </c>
      <c r="H539" s="30">
        <v>5000</v>
      </c>
    </row>
    <row r="540" spans="1:8" ht="15" customHeight="1">
      <c r="A540" s="171" t="s">
        <v>455</v>
      </c>
      <c r="B540" s="169"/>
      <c r="C540" s="169"/>
      <c r="D540" s="169"/>
      <c r="E540" s="169" t="s">
        <v>899</v>
      </c>
      <c r="F540" s="23" t="s">
        <v>1045</v>
      </c>
      <c r="G540" s="30">
        <v>0</v>
      </c>
      <c r="H540" s="30">
        <v>5000</v>
      </c>
    </row>
    <row r="541" spans="1:8" ht="15" customHeight="1">
      <c r="A541" s="171" t="s">
        <v>456</v>
      </c>
      <c r="B541" s="169"/>
      <c r="C541" s="169"/>
      <c r="D541" s="169"/>
      <c r="E541" s="169" t="s">
        <v>904</v>
      </c>
      <c r="F541" s="23" t="s">
        <v>1001</v>
      </c>
      <c r="G541" s="30">
        <v>0</v>
      </c>
      <c r="H541" s="30">
        <v>8000</v>
      </c>
    </row>
    <row r="542" spans="1:8" ht="15" customHeight="1">
      <c r="A542" s="171"/>
      <c r="B542" s="169"/>
      <c r="C542" s="169"/>
      <c r="D542" s="159" t="s">
        <v>911</v>
      </c>
      <c r="E542" s="169"/>
      <c r="F542" s="22" t="s">
        <v>994</v>
      </c>
      <c r="G542" s="53">
        <f>SUM(G543:G544)</f>
        <v>0</v>
      </c>
      <c r="H542" s="53">
        <f>SUM(H543:H544)</f>
        <v>13500</v>
      </c>
    </row>
    <row r="543" spans="1:8" ht="15" customHeight="1">
      <c r="A543" s="171" t="s">
        <v>122</v>
      </c>
      <c r="B543" s="169"/>
      <c r="C543" s="169"/>
      <c r="D543" s="159"/>
      <c r="E543" s="169" t="s">
        <v>915</v>
      </c>
      <c r="F543" s="23" t="s">
        <v>916</v>
      </c>
      <c r="G543" s="30">
        <v>0</v>
      </c>
      <c r="H543" s="30">
        <v>5000</v>
      </c>
    </row>
    <row r="544" spans="1:8" ht="15" customHeight="1">
      <c r="A544" s="171" t="s">
        <v>123</v>
      </c>
      <c r="B544" s="169"/>
      <c r="C544" s="169"/>
      <c r="D544" s="169"/>
      <c r="E544" s="169" t="s">
        <v>917</v>
      </c>
      <c r="F544" s="23" t="s">
        <v>918</v>
      </c>
      <c r="G544" s="30">
        <v>0</v>
      </c>
      <c r="H544" s="30">
        <v>8500</v>
      </c>
    </row>
    <row r="545" spans="1:8" ht="15" customHeight="1">
      <c r="A545" s="171"/>
      <c r="B545" s="169"/>
      <c r="C545" s="76" t="s">
        <v>919</v>
      </c>
      <c r="D545" s="159"/>
      <c r="E545" s="159"/>
      <c r="F545" s="27" t="s">
        <v>920</v>
      </c>
      <c r="G545" s="41">
        <f>SUM(G546)</f>
        <v>0</v>
      </c>
      <c r="H545" s="41">
        <f>SUM(H546)</f>
        <v>1500</v>
      </c>
    </row>
    <row r="546" spans="1:8" ht="15" customHeight="1">
      <c r="A546" s="171"/>
      <c r="B546" s="169"/>
      <c r="C546" s="76"/>
      <c r="D546" s="159" t="s">
        <v>924</v>
      </c>
      <c r="E546" s="159"/>
      <c r="F546" s="22" t="s">
        <v>925</v>
      </c>
      <c r="G546" s="53">
        <f>SUM(G547:G547)</f>
        <v>0</v>
      </c>
      <c r="H546" s="53">
        <f>SUM(H547:H547)</f>
        <v>1500</v>
      </c>
    </row>
    <row r="547" spans="1:8" ht="15" customHeight="1">
      <c r="A547" s="171" t="s">
        <v>124</v>
      </c>
      <c r="B547" s="169"/>
      <c r="C547" s="76"/>
      <c r="D547" s="169"/>
      <c r="E547" s="169" t="s">
        <v>926</v>
      </c>
      <c r="F547" s="23" t="s">
        <v>927</v>
      </c>
      <c r="G547" s="30">
        <v>0</v>
      </c>
      <c r="H547" s="30">
        <v>1500</v>
      </c>
    </row>
    <row r="548" spans="1:8" ht="15" customHeight="1">
      <c r="A548" s="171"/>
      <c r="B548" s="76" t="s">
        <v>992</v>
      </c>
      <c r="C548" s="27"/>
      <c r="D548" s="168"/>
      <c r="E548" s="169"/>
      <c r="F548" s="27" t="s">
        <v>1015</v>
      </c>
      <c r="G548" s="101"/>
      <c r="H548" s="101"/>
    </row>
    <row r="549" spans="1:8" ht="15" customHeight="1">
      <c r="A549" s="167"/>
      <c r="B549" s="168"/>
      <c r="C549" s="27" t="s">
        <v>954</v>
      </c>
      <c r="D549" s="168"/>
      <c r="E549" s="168"/>
      <c r="F549" s="27" t="s">
        <v>955</v>
      </c>
      <c r="G549" s="41">
        <f>+G550</f>
        <v>0</v>
      </c>
      <c r="H549" s="41">
        <f>+H550</f>
        <v>10000</v>
      </c>
    </row>
    <row r="550" spans="1:8" ht="15" customHeight="1">
      <c r="A550" s="167"/>
      <c r="B550" s="168"/>
      <c r="C550" s="27"/>
      <c r="D550" s="159" t="s">
        <v>962</v>
      </c>
      <c r="E550" s="168"/>
      <c r="F550" s="22" t="s">
        <v>963</v>
      </c>
      <c r="G550" s="53">
        <f>SUM(G551:G551)</f>
        <v>0</v>
      </c>
      <c r="H550" s="53">
        <f>SUM(H551:H551)</f>
        <v>10000</v>
      </c>
    </row>
    <row r="551" spans="1:8" ht="15" customHeight="1" thickBot="1">
      <c r="A551" s="171" t="s">
        <v>125</v>
      </c>
      <c r="B551" s="169"/>
      <c r="C551" s="27"/>
      <c r="D551" s="169"/>
      <c r="E551" s="169" t="s">
        <v>964</v>
      </c>
      <c r="F551" s="104" t="s">
        <v>965</v>
      </c>
      <c r="G551" s="30">
        <v>0</v>
      </c>
      <c r="H551" s="30">
        <v>10000</v>
      </c>
    </row>
    <row r="552" spans="1:8" s="29" customFormat="1" ht="15" customHeight="1" thickBot="1">
      <c r="A552" s="337" t="s">
        <v>355</v>
      </c>
      <c r="B552" s="338"/>
      <c r="C552" s="338"/>
      <c r="D552" s="338"/>
      <c r="E552" s="338"/>
      <c r="F552" s="339"/>
      <c r="G552" s="256">
        <f>SUM(G554+G568+G571+G575)</f>
        <v>0</v>
      </c>
      <c r="H552" s="256">
        <f>SUM(H554+H568+H571+H575)</f>
        <v>50000</v>
      </c>
    </row>
    <row r="553" spans="1:8" ht="15" customHeight="1">
      <c r="A553" s="167"/>
      <c r="B553" s="27" t="s">
        <v>991</v>
      </c>
      <c r="C553" s="168"/>
      <c r="D553" s="168"/>
      <c r="E553" s="168"/>
      <c r="F553" s="76" t="s">
        <v>1008</v>
      </c>
      <c r="G553" s="56"/>
      <c r="H553" s="56"/>
    </row>
    <row r="554" spans="1:8" ht="15" customHeight="1">
      <c r="A554" s="170"/>
      <c r="B554" s="168"/>
      <c r="C554" s="27" t="s">
        <v>874</v>
      </c>
      <c r="D554" s="168"/>
      <c r="E554" s="168"/>
      <c r="F554" s="27" t="s">
        <v>875</v>
      </c>
      <c r="G554" s="41">
        <f>SUM(G561+G557+G565+G555)</f>
        <v>0</v>
      </c>
      <c r="H554" s="41">
        <f>SUM(H561+H557+H565+H555)</f>
        <v>38500</v>
      </c>
    </row>
    <row r="555" spans="1:8" ht="15" customHeight="1">
      <c r="A555" s="170"/>
      <c r="B555" s="168"/>
      <c r="C555" s="27"/>
      <c r="D555" s="159" t="s">
        <v>876</v>
      </c>
      <c r="E555" s="168"/>
      <c r="F555" s="22" t="s">
        <v>877</v>
      </c>
      <c r="G555" s="53">
        <f>SUM(G556)</f>
        <v>0</v>
      </c>
      <c r="H555" s="53">
        <f>SUM(H556)</f>
        <v>3000</v>
      </c>
    </row>
    <row r="556" spans="1:8" ht="15" customHeight="1">
      <c r="A556" s="170" t="s">
        <v>126</v>
      </c>
      <c r="B556" s="168"/>
      <c r="C556" s="27"/>
      <c r="D556" s="169"/>
      <c r="E556" s="169" t="s">
        <v>878</v>
      </c>
      <c r="F556" s="23" t="s">
        <v>879</v>
      </c>
      <c r="G556" s="30">
        <v>0</v>
      </c>
      <c r="H556" s="30">
        <v>3000</v>
      </c>
    </row>
    <row r="557" spans="1:8" ht="15" customHeight="1">
      <c r="A557" s="170"/>
      <c r="B557" s="168"/>
      <c r="C557" s="27"/>
      <c r="D557" s="159" t="s">
        <v>883</v>
      </c>
      <c r="E557" s="168"/>
      <c r="F557" s="22" t="s">
        <v>884</v>
      </c>
      <c r="G557" s="53">
        <f>SUM(G558:G560)</f>
        <v>0</v>
      </c>
      <c r="H557" s="53">
        <f>SUM(H558:H560)</f>
        <v>12000</v>
      </c>
    </row>
    <row r="558" spans="1:8" ht="15" customHeight="1">
      <c r="A558" s="170" t="s">
        <v>127</v>
      </c>
      <c r="B558" s="168"/>
      <c r="C558" s="27"/>
      <c r="D558" s="159"/>
      <c r="E558" s="169" t="s">
        <v>885</v>
      </c>
      <c r="F558" s="23" t="s">
        <v>1032</v>
      </c>
      <c r="G558" s="30">
        <v>0</v>
      </c>
      <c r="H558" s="30">
        <v>6500</v>
      </c>
    </row>
    <row r="559" spans="1:8" ht="15" customHeight="1">
      <c r="A559" s="170" t="s">
        <v>128</v>
      </c>
      <c r="B559" s="168"/>
      <c r="C559" s="27"/>
      <c r="D559" s="159"/>
      <c r="E559" s="169" t="s">
        <v>888</v>
      </c>
      <c r="F559" s="23" t="s">
        <v>889</v>
      </c>
      <c r="G559" s="30">
        <v>0</v>
      </c>
      <c r="H559" s="30">
        <v>3500</v>
      </c>
    </row>
    <row r="560" spans="1:8" ht="15" customHeight="1" thickBot="1">
      <c r="A560" s="194" t="s">
        <v>129</v>
      </c>
      <c r="B560" s="173"/>
      <c r="C560" s="208"/>
      <c r="D560" s="173"/>
      <c r="E560" s="175" t="s">
        <v>892</v>
      </c>
      <c r="F560" s="35" t="s">
        <v>1039</v>
      </c>
      <c r="G560" s="118">
        <v>0</v>
      </c>
      <c r="H560" s="118">
        <v>2000</v>
      </c>
    </row>
    <row r="561" spans="1:8" ht="15" customHeight="1">
      <c r="A561" s="171"/>
      <c r="B561" s="169"/>
      <c r="C561" s="169"/>
      <c r="D561" s="159" t="s">
        <v>893</v>
      </c>
      <c r="E561" s="168"/>
      <c r="F561" s="22" t="s">
        <v>894</v>
      </c>
      <c r="G561" s="53">
        <f>SUM(G562:G564)</f>
        <v>0</v>
      </c>
      <c r="H561" s="53">
        <f>SUM(H562:H564)</f>
        <v>12500</v>
      </c>
    </row>
    <row r="562" spans="1:8" ht="15" customHeight="1">
      <c r="A562" s="171" t="s">
        <v>130</v>
      </c>
      <c r="B562" s="169"/>
      <c r="C562" s="169"/>
      <c r="D562" s="169"/>
      <c r="E562" s="169" t="s">
        <v>899</v>
      </c>
      <c r="F562" s="23" t="s">
        <v>1045</v>
      </c>
      <c r="G562" s="30">
        <v>0</v>
      </c>
      <c r="H562" s="30">
        <v>2000</v>
      </c>
    </row>
    <row r="563" spans="1:8" ht="15" customHeight="1">
      <c r="A563" s="171" t="s">
        <v>132</v>
      </c>
      <c r="B563" s="169"/>
      <c r="C563" s="169"/>
      <c r="D563" s="169"/>
      <c r="E563" s="169" t="s">
        <v>900</v>
      </c>
      <c r="F563" s="23" t="s">
        <v>901</v>
      </c>
      <c r="G563" s="30">
        <v>0</v>
      </c>
      <c r="H563" s="30">
        <v>1500</v>
      </c>
    </row>
    <row r="564" spans="1:8" ht="15" customHeight="1">
      <c r="A564" s="171" t="s">
        <v>133</v>
      </c>
      <c r="B564" s="169"/>
      <c r="C564" s="169"/>
      <c r="D564" s="169"/>
      <c r="E564" s="169" t="s">
        <v>902</v>
      </c>
      <c r="F564" s="23" t="s">
        <v>1034</v>
      </c>
      <c r="G564" s="30">
        <v>0</v>
      </c>
      <c r="H564" s="30">
        <v>9000</v>
      </c>
    </row>
    <row r="565" spans="1:8" ht="15" customHeight="1">
      <c r="A565" s="171"/>
      <c r="B565" s="169"/>
      <c r="C565" s="169"/>
      <c r="D565" s="159" t="s">
        <v>911</v>
      </c>
      <c r="E565" s="169"/>
      <c r="F565" s="22" t="s">
        <v>994</v>
      </c>
      <c r="G565" s="53">
        <f>SUM(G566:G567)</f>
        <v>0</v>
      </c>
      <c r="H565" s="53">
        <f>SUM(H566:H567)</f>
        <v>11000</v>
      </c>
    </row>
    <row r="566" spans="1:8" ht="15" customHeight="1">
      <c r="A566" s="171" t="s">
        <v>134</v>
      </c>
      <c r="B566" s="169"/>
      <c r="C566" s="169"/>
      <c r="D566" s="159"/>
      <c r="E566" s="169" t="s">
        <v>915</v>
      </c>
      <c r="F566" s="23" t="s">
        <v>916</v>
      </c>
      <c r="G566" s="30">
        <v>0</v>
      </c>
      <c r="H566" s="30">
        <v>1000</v>
      </c>
    </row>
    <row r="567" spans="1:8" ht="15" customHeight="1">
      <c r="A567" s="171" t="s">
        <v>135</v>
      </c>
      <c r="B567" s="169"/>
      <c r="C567" s="169"/>
      <c r="D567" s="169"/>
      <c r="E567" s="169" t="s">
        <v>917</v>
      </c>
      <c r="F567" s="23" t="s">
        <v>918</v>
      </c>
      <c r="G567" s="30">
        <v>0</v>
      </c>
      <c r="H567" s="30">
        <v>10000</v>
      </c>
    </row>
    <row r="568" spans="1:8" ht="15" customHeight="1">
      <c r="A568" s="171"/>
      <c r="B568" s="169"/>
      <c r="C568" s="76" t="s">
        <v>919</v>
      </c>
      <c r="D568" s="159"/>
      <c r="E568" s="159"/>
      <c r="F568" s="27" t="s">
        <v>920</v>
      </c>
      <c r="G568" s="41">
        <f>SUM(G569)</f>
        <v>0</v>
      </c>
      <c r="H568" s="41">
        <f>SUM(H569)</f>
        <v>500</v>
      </c>
    </row>
    <row r="569" spans="1:8" ht="15" customHeight="1">
      <c r="A569" s="171"/>
      <c r="B569" s="169"/>
      <c r="C569" s="76"/>
      <c r="D569" s="159" t="s">
        <v>924</v>
      </c>
      <c r="E569" s="159"/>
      <c r="F569" s="22" t="s">
        <v>925</v>
      </c>
      <c r="G569" s="53">
        <f>SUM(G570:G570)</f>
        <v>0</v>
      </c>
      <c r="H569" s="53">
        <f>SUM(H570:H570)</f>
        <v>500</v>
      </c>
    </row>
    <row r="570" spans="1:8" ht="15" customHeight="1">
      <c r="A570" s="171" t="s">
        <v>136</v>
      </c>
      <c r="B570" s="169"/>
      <c r="C570" s="76"/>
      <c r="D570" s="169"/>
      <c r="E570" s="169" t="s">
        <v>926</v>
      </c>
      <c r="F570" s="23" t="s">
        <v>927</v>
      </c>
      <c r="G570" s="30">
        <v>0</v>
      </c>
      <c r="H570" s="30">
        <v>500</v>
      </c>
    </row>
    <row r="571" spans="1:8" ht="15" customHeight="1">
      <c r="A571" s="171"/>
      <c r="B571" s="169"/>
      <c r="C571" s="27" t="s">
        <v>942</v>
      </c>
      <c r="D571" s="159"/>
      <c r="E571" s="159"/>
      <c r="F571" s="27" t="s">
        <v>1220</v>
      </c>
      <c r="G571" s="41">
        <f>SUM(G572)</f>
        <v>0</v>
      </c>
      <c r="H571" s="41">
        <f>SUM(H572)</f>
        <v>2000</v>
      </c>
    </row>
    <row r="572" spans="1:8" ht="15" customHeight="1">
      <c r="A572" s="171"/>
      <c r="B572" s="169"/>
      <c r="C572" s="159"/>
      <c r="D572" s="159" t="s">
        <v>943</v>
      </c>
      <c r="E572" s="159"/>
      <c r="F572" s="22" t="s">
        <v>944</v>
      </c>
      <c r="G572" s="53">
        <f>SUM(G573)</f>
        <v>0</v>
      </c>
      <c r="H572" s="53">
        <f>SUM(H573)</f>
        <v>2000</v>
      </c>
    </row>
    <row r="573" spans="1:8" ht="15" customHeight="1">
      <c r="A573" s="171" t="s">
        <v>137</v>
      </c>
      <c r="B573" s="169"/>
      <c r="C573" s="159"/>
      <c r="D573" s="159"/>
      <c r="E573" s="169" t="s">
        <v>28</v>
      </c>
      <c r="F573" s="23" t="s">
        <v>582</v>
      </c>
      <c r="G573" s="30">
        <v>0</v>
      </c>
      <c r="H573" s="30">
        <v>2000</v>
      </c>
    </row>
    <row r="574" spans="1:8" ht="15" customHeight="1">
      <c r="A574" s="171"/>
      <c r="B574" s="76" t="s">
        <v>992</v>
      </c>
      <c r="C574" s="27"/>
      <c r="D574" s="168"/>
      <c r="E574" s="169"/>
      <c r="F574" s="27" t="s">
        <v>1015</v>
      </c>
      <c r="G574" s="101"/>
      <c r="H574" s="101"/>
    </row>
    <row r="575" spans="1:8" ht="15" customHeight="1">
      <c r="A575" s="167"/>
      <c r="B575" s="168"/>
      <c r="C575" s="27" t="s">
        <v>954</v>
      </c>
      <c r="D575" s="168"/>
      <c r="E575" s="168"/>
      <c r="F575" s="27" t="s">
        <v>955</v>
      </c>
      <c r="G575" s="41">
        <f>+G576</f>
        <v>0</v>
      </c>
      <c r="H575" s="41">
        <f>+H576</f>
        <v>9000</v>
      </c>
    </row>
    <row r="576" spans="1:8" ht="15" customHeight="1">
      <c r="A576" s="167"/>
      <c r="B576" s="168"/>
      <c r="C576" s="27"/>
      <c r="D576" s="159" t="s">
        <v>962</v>
      </c>
      <c r="E576" s="168"/>
      <c r="F576" s="22" t="s">
        <v>963</v>
      </c>
      <c r="G576" s="53">
        <f>SUM(G577:G577)</f>
        <v>0</v>
      </c>
      <c r="H576" s="53">
        <f>SUM(H577:H577)</f>
        <v>9000</v>
      </c>
    </row>
    <row r="577" spans="1:8" ht="15" customHeight="1" thickBot="1">
      <c r="A577" s="171" t="s">
        <v>138</v>
      </c>
      <c r="B577" s="169"/>
      <c r="C577" s="27"/>
      <c r="D577" s="169"/>
      <c r="E577" s="169" t="s">
        <v>964</v>
      </c>
      <c r="F577" s="104" t="s">
        <v>965</v>
      </c>
      <c r="G577" s="30">
        <v>0</v>
      </c>
      <c r="H577" s="30">
        <v>9000</v>
      </c>
    </row>
    <row r="578" spans="1:8" s="29" customFormat="1" ht="15" customHeight="1" thickBot="1">
      <c r="A578" s="337" t="s">
        <v>354</v>
      </c>
      <c r="B578" s="338"/>
      <c r="C578" s="338"/>
      <c r="D578" s="338"/>
      <c r="E578" s="338"/>
      <c r="F578" s="339"/>
      <c r="G578" s="256">
        <f>SUM(G580+G594+G598)</f>
        <v>0</v>
      </c>
      <c r="H578" s="256">
        <f>SUM(H580+H594+H598)</f>
        <v>50000</v>
      </c>
    </row>
    <row r="579" spans="1:8" ht="15" customHeight="1">
      <c r="A579" s="167"/>
      <c r="B579" s="27" t="s">
        <v>991</v>
      </c>
      <c r="C579" s="168"/>
      <c r="D579" s="168"/>
      <c r="E579" s="168"/>
      <c r="F579" s="76" t="s">
        <v>1008</v>
      </c>
      <c r="G579" s="56"/>
      <c r="H579" s="56"/>
    </row>
    <row r="580" spans="1:8" ht="15" customHeight="1">
      <c r="A580" s="170"/>
      <c r="B580" s="168"/>
      <c r="C580" s="27" t="s">
        <v>874</v>
      </c>
      <c r="D580" s="168"/>
      <c r="E580" s="168"/>
      <c r="F580" s="27" t="s">
        <v>875</v>
      </c>
      <c r="G580" s="41">
        <f>SUM(G586+G583+G591+G581)</f>
        <v>0</v>
      </c>
      <c r="H580" s="41">
        <f>SUM(H586+H583+H591+H581)</f>
        <v>44500</v>
      </c>
    </row>
    <row r="581" spans="1:8" ht="15" customHeight="1">
      <c r="A581" s="170"/>
      <c r="B581" s="168"/>
      <c r="C581" s="27"/>
      <c r="D581" s="159" t="s">
        <v>876</v>
      </c>
      <c r="E581" s="168"/>
      <c r="F581" s="22" t="s">
        <v>877</v>
      </c>
      <c r="G581" s="53">
        <f>SUM(G582)</f>
        <v>0</v>
      </c>
      <c r="H581" s="53">
        <f>SUM(H582)</f>
        <v>12000</v>
      </c>
    </row>
    <row r="582" spans="1:8" ht="15" customHeight="1">
      <c r="A582" s="170" t="s">
        <v>139</v>
      </c>
      <c r="B582" s="168"/>
      <c r="C582" s="27"/>
      <c r="D582" s="169"/>
      <c r="E582" s="169" t="s">
        <v>878</v>
      </c>
      <c r="F582" s="23" t="s">
        <v>879</v>
      </c>
      <c r="G582" s="30">
        <v>0</v>
      </c>
      <c r="H582" s="30">
        <v>12000</v>
      </c>
    </row>
    <row r="583" spans="1:8" ht="15" customHeight="1">
      <c r="A583" s="170"/>
      <c r="B583" s="168"/>
      <c r="C583" s="27"/>
      <c r="D583" s="159" t="s">
        <v>883</v>
      </c>
      <c r="E583" s="168"/>
      <c r="F583" s="22" t="s">
        <v>884</v>
      </c>
      <c r="G583" s="53">
        <f>SUM(G584:G585)</f>
        <v>0</v>
      </c>
      <c r="H583" s="53">
        <f>SUM(H584:H585)</f>
        <v>3000</v>
      </c>
    </row>
    <row r="584" spans="1:8" ht="15" customHeight="1">
      <c r="A584" s="170" t="s">
        <v>140</v>
      </c>
      <c r="B584" s="168"/>
      <c r="C584" s="27"/>
      <c r="D584" s="159"/>
      <c r="E584" s="169" t="s">
        <v>885</v>
      </c>
      <c r="F584" s="23" t="s">
        <v>1032</v>
      </c>
      <c r="G584" s="30">
        <v>0</v>
      </c>
      <c r="H584" s="30">
        <v>2000</v>
      </c>
    </row>
    <row r="585" spans="1:8" ht="15" customHeight="1">
      <c r="A585" s="170" t="s">
        <v>141</v>
      </c>
      <c r="B585" s="168"/>
      <c r="C585" s="27"/>
      <c r="D585" s="159"/>
      <c r="E585" s="169" t="s">
        <v>888</v>
      </c>
      <c r="F585" s="23" t="s">
        <v>889</v>
      </c>
      <c r="G585" s="30">
        <v>0</v>
      </c>
      <c r="H585" s="30">
        <v>1000</v>
      </c>
    </row>
    <row r="586" spans="1:8" ht="15" customHeight="1">
      <c r="A586" s="171"/>
      <c r="B586" s="169"/>
      <c r="C586" s="169"/>
      <c r="D586" s="159" t="s">
        <v>893</v>
      </c>
      <c r="E586" s="168"/>
      <c r="F586" s="22" t="s">
        <v>894</v>
      </c>
      <c r="G586" s="53">
        <f>SUM(G587:G590)</f>
        <v>0</v>
      </c>
      <c r="H586" s="53">
        <f>SUM(H587:H590)</f>
        <v>8000</v>
      </c>
    </row>
    <row r="587" spans="1:8" ht="15" customHeight="1">
      <c r="A587" s="171" t="s">
        <v>142</v>
      </c>
      <c r="B587" s="169"/>
      <c r="C587" s="169"/>
      <c r="D587" s="159"/>
      <c r="E587" s="169" t="s">
        <v>895</v>
      </c>
      <c r="F587" s="23" t="s">
        <v>896</v>
      </c>
      <c r="G587" s="30">
        <v>0</v>
      </c>
      <c r="H587" s="30">
        <v>2000</v>
      </c>
    </row>
    <row r="588" spans="1:8" ht="15" customHeight="1">
      <c r="A588" s="171" t="s">
        <v>143</v>
      </c>
      <c r="B588" s="169"/>
      <c r="C588" s="169"/>
      <c r="D588" s="169"/>
      <c r="E588" s="169" t="s">
        <v>899</v>
      </c>
      <c r="F588" s="23" t="s">
        <v>1045</v>
      </c>
      <c r="G588" s="30">
        <v>0</v>
      </c>
      <c r="H588" s="30">
        <v>2000</v>
      </c>
    </row>
    <row r="589" spans="1:8" ht="15" customHeight="1">
      <c r="A589" s="171" t="s">
        <v>144</v>
      </c>
      <c r="B589" s="169"/>
      <c r="C589" s="169"/>
      <c r="D589" s="169"/>
      <c r="E589" s="169" t="s">
        <v>900</v>
      </c>
      <c r="F589" s="23" t="s">
        <v>901</v>
      </c>
      <c r="G589" s="30">
        <v>0</v>
      </c>
      <c r="H589" s="30">
        <v>2000</v>
      </c>
    </row>
    <row r="590" spans="1:8" ht="15" customHeight="1">
      <c r="A590" s="171" t="s">
        <v>145</v>
      </c>
      <c r="B590" s="169"/>
      <c r="C590" s="169"/>
      <c r="D590" s="169"/>
      <c r="E590" s="169" t="s">
        <v>904</v>
      </c>
      <c r="F590" s="23" t="s">
        <v>1001</v>
      </c>
      <c r="G590" s="30">
        <v>0</v>
      </c>
      <c r="H590" s="30">
        <v>2000</v>
      </c>
    </row>
    <row r="591" spans="1:8" ht="15" customHeight="1">
      <c r="A591" s="171"/>
      <c r="B591" s="169"/>
      <c r="C591" s="169"/>
      <c r="D591" s="159" t="s">
        <v>911</v>
      </c>
      <c r="E591" s="169"/>
      <c r="F591" s="22" t="s">
        <v>994</v>
      </c>
      <c r="G591" s="53">
        <f>SUM(G592:G593)</f>
        <v>0</v>
      </c>
      <c r="H591" s="53">
        <f>SUM(H592:H593)</f>
        <v>21500</v>
      </c>
    </row>
    <row r="592" spans="1:8" ht="15" customHeight="1">
      <c r="A592" s="171" t="s">
        <v>146</v>
      </c>
      <c r="B592" s="169"/>
      <c r="C592" s="169"/>
      <c r="D592" s="159"/>
      <c r="E592" s="169" t="s">
        <v>915</v>
      </c>
      <c r="F592" s="23" t="s">
        <v>916</v>
      </c>
      <c r="G592" s="30">
        <v>0</v>
      </c>
      <c r="H592" s="30">
        <v>3000</v>
      </c>
    </row>
    <row r="593" spans="1:8" ht="15" customHeight="1">
      <c r="A593" s="171" t="s">
        <v>147</v>
      </c>
      <c r="B593" s="169"/>
      <c r="C593" s="169"/>
      <c r="D593" s="169"/>
      <c r="E593" s="169" t="s">
        <v>917</v>
      </c>
      <c r="F593" s="23" t="s">
        <v>918</v>
      </c>
      <c r="G593" s="30">
        <v>0</v>
      </c>
      <c r="H593" s="30">
        <v>18500</v>
      </c>
    </row>
    <row r="594" spans="1:8" ht="15" customHeight="1">
      <c r="A594" s="171"/>
      <c r="B594" s="169"/>
      <c r="C594" s="76" t="s">
        <v>919</v>
      </c>
      <c r="D594" s="159"/>
      <c r="E594" s="159"/>
      <c r="F594" s="27" t="s">
        <v>920</v>
      </c>
      <c r="G594" s="41">
        <f>SUM(G595)</f>
        <v>0</v>
      </c>
      <c r="H594" s="41">
        <f>SUM(H595)</f>
        <v>500</v>
      </c>
    </row>
    <row r="595" spans="1:8" ht="15" customHeight="1">
      <c r="A595" s="171"/>
      <c r="B595" s="169"/>
      <c r="C595" s="76"/>
      <c r="D595" s="159" t="s">
        <v>924</v>
      </c>
      <c r="E595" s="159"/>
      <c r="F595" s="22" t="s">
        <v>925</v>
      </c>
      <c r="G595" s="53">
        <f>SUM(G596:G596)</f>
        <v>0</v>
      </c>
      <c r="H595" s="53">
        <f>SUM(H596:H596)</f>
        <v>500</v>
      </c>
    </row>
    <row r="596" spans="1:8" ht="15" customHeight="1">
      <c r="A596" s="171" t="s">
        <v>148</v>
      </c>
      <c r="B596" s="169"/>
      <c r="C596" s="76"/>
      <c r="D596" s="169"/>
      <c r="E596" s="169" t="s">
        <v>926</v>
      </c>
      <c r="F596" s="23" t="s">
        <v>927</v>
      </c>
      <c r="G596" s="30">
        <v>0</v>
      </c>
      <c r="H596" s="30">
        <v>500</v>
      </c>
    </row>
    <row r="597" spans="1:8" ht="15" customHeight="1">
      <c r="A597" s="171"/>
      <c r="B597" s="76" t="s">
        <v>992</v>
      </c>
      <c r="C597" s="27"/>
      <c r="D597" s="168"/>
      <c r="E597" s="169"/>
      <c r="F597" s="27" t="s">
        <v>1015</v>
      </c>
      <c r="G597" s="101"/>
      <c r="H597" s="101"/>
    </row>
    <row r="598" spans="1:8" ht="15" customHeight="1">
      <c r="A598" s="167"/>
      <c r="B598" s="168"/>
      <c r="C598" s="27" t="s">
        <v>954</v>
      </c>
      <c r="D598" s="168"/>
      <c r="E598" s="168"/>
      <c r="F598" s="27" t="s">
        <v>955</v>
      </c>
      <c r="G598" s="41">
        <f>+G599</f>
        <v>0</v>
      </c>
      <c r="H598" s="41">
        <f>+H599</f>
        <v>5000</v>
      </c>
    </row>
    <row r="599" spans="1:8" ht="15" customHeight="1">
      <c r="A599" s="167"/>
      <c r="B599" s="168"/>
      <c r="C599" s="27"/>
      <c r="D599" s="159" t="s">
        <v>962</v>
      </c>
      <c r="E599" s="168"/>
      <c r="F599" s="22" t="s">
        <v>963</v>
      </c>
      <c r="G599" s="53">
        <f>SUM(G600:G600)</f>
        <v>0</v>
      </c>
      <c r="H599" s="53">
        <f>SUM(H600:H600)</f>
        <v>5000</v>
      </c>
    </row>
    <row r="600" spans="1:8" ht="15" customHeight="1" thickBot="1">
      <c r="A600" s="171" t="s">
        <v>149</v>
      </c>
      <c r="B600" s="169"/>
      <c r="C600" s="27"/>
      <c r="D600" s="169"/>
      <c r="E600" s="169" t="s">
        <v>964</v>
      </c>
      <c r="F600" s="104" t="s">
        <v>965</v>
      </c>
      <c r="G600" s="30">
        <v>0</v>
      </c>
      <c r="H600" s="30">
        <v>5000</v>
      </c>
    </row>
    <row r="601" spans="1:8" s="29" customFormat="1" ht="15" customHeight="1" thickBot="1">
      <c r="A601" s="337" t="s">
        <v>353</v>
      </c>
      <c r="B601" s="338"/>
      <c r="C601" s="338"/>
      <c r="D601" s="338"/>
      <c r="E601" s="338"/>
      <c r="F601" s="339"/>
      <c r="G601" s="256">
        <f>SUM(G603+G614+G618)</f>
        <v>0</v>
      </c>
      <c r="H601" s="256">
        <f>SUM(H603+H614+H618)</f>
        <v>50000</v>
      </c>
    </row>
    <row r="602" spans="1:8" ht="15" customHeight="1">
      <c r="A602" s="167"/>
      <c r="B602" s="27" t="s">
        <v>991</v>
      </c>
      <c r="C602" s="168"/>
      <c r="D602" s="168"/>
      <c r="E602" s="168"/>
      <c r="F602" s="76" t="s">
        <v>1008</v>
      </c>
      <c r="G602" s="56"/>
      <c r="H602" s="56"/>
    </row>
    <row r="603" spans="1:8" ht="15" customHeight="1">
      <c r="A603" s="170"/>
      <c r="B603" s="168"/>
      <c r="C603" s="27" t="s">
        <v>874</v>
      </c>
      <c r="D603" s="168"/>
      <c r="E603" s="168"/>
      <c r="F603" s="27" t="s">
        <v>875</v>
      </c>
      <c r="G603" s="41">
        <f>SUM(G606+G604+G611)</f>
        <v>0</v>
      </c>
      <c r="H603" s="41">
        <f>SUM(H606+H604+H611)</f>
        <v>39500</v>
      </c>
    </row>
    <row r="604" spans="1:8" ht="15" customHeight="1">
      <c r="A604" s="170"/>
      <c r="B604" s="168"/>
      <c r="C604" s="27"/>
      <c r="D604" s="159" t="s">
        <v>883</v>
      </c>
      <c r="E604" s="168"/>
      <c r="F604" s="22" t="s">
        <v>884</v>
      </c>
      <c r="G604" s="53">
        <f>SUM(G605:G605)</f>
        <v>0</v>
      </c>
      <c r="H604" s="53">
        <f>SUM(H605:H605)</f>
        <v>3000</v>
      </c>
    </row>
    <row r="605" spans="1:8" ht="15" customHeight="1">
      <c r="A605" s="170" t="s">
        <v>150</v>
      </c>
      <c r="B605" s="168"/>
      <c r="C605" s="27"/>
      <c r="D605" s="159"/>
      <c r="E605" s="169" t="s">
        <v>885</v>
      </c>
      <c r="F605" s="23" t="s">
        <v>1032</v>
      </c>
      <c r="G605" s="30">
        <v>0</v>
      </c>
      <c r="H605" s="30">
        <v>3000</v>
      </c>
    </row>
    <row r="606" spans="1:8" ht="15" customHeight="1">
      <c r="A606" s="171"/>
      <c r="B606" s="169"/>
      <c r="C606" s="169"/>
      <c r="D606" s="159" t="s">
        <v>893</v>
      </c>
      <c r="E606" s="168"/>
      <c r="F606" s="22" t="s">
        <v>894</v>
      </c>
      <c r="G606" s="53">
        <f>SUM(G607:G610)</f>
        <v>0</v>
      </c>
      <c r="H606" s="53">
        <f>SUM(H607:H610)</f>
        <v>19500</v>
      </c>
    </row>
    <row r="607" spans="1:8" ht="15" customHeight="1">
      <c r="A607" s="171" t="s">
        <v>151</v>
      </c>
      <c r="B607" s="169"/>
      <c r="C607" s="169"/>
      <c r="D607" s="159"/>
      <c r="E607" s="169" t="s">
        <v>895</v>
      </c>
      <c r="F607" s="23" t="s">
        <v>896</v>
      </c>
      <c r="G607" s="30">
        <v>0</v>
      </c>
      <c r="H607" s="30">
        <v>4500</v>
      </c>
    </row>
    <row r="608" spans="1:8" ht="15" customHeight="1">
      <c r="A608" s="171" t="s">
        <v>152</v>
      </c>
      <c r="B608" s="169"/>
      <c r="C608" s="169"/>
      <c r="D608" s="169"/>
      <c r="E608" s="169" t="s">
        <v>899</v>
      </c>
      <c r="F608" s="23" t="s">
        <v>1045</v>
      </c>
      <c r="G608" s="30">
        <v>0</v>
      </c>
      <c r="H608" s="30">
        <v>1000</v>
      </c>
    </row>
    <row r="609" spans="1:8" ht="15" customHeight="1">
      <c r="A609" s="171" t="s">
        <v>153</v>
      </c>
      <c r="B609" s="169"/>
      <c r="C609" s="169"/>
      <c r="D609" s="169"/>
      <c r="E609" s="169" t="s">
        <v>902</v>
      </c>
      <c r="F609" s="23" t="s">
        <v>1034</v>
      </c>
      <c r="G609" s="30">
        <v>0</v>
      </c>
      <c r="H609" s="30">
        <v>6000</v>
      </c>
    </row>
    <row r="610" spans="1:8" ht="15" customHeight="1">
      <c r="A610" s="171" t="s">
        <v>154</v>
      </c>
      <c r="B610" s="169"/>
      <c r="C610" s="169"/>
      <c r="D610" s="169"/>
      <c r="E610" s="169" t="s">
        <v>904</v>
      </c>
      <c r="F610" s="23" t="s">
        <v>1001</v>
      </c>
      <c r="G610" s="30">
        <v>0</v>
      </c>
      <c r="H610" s="30">
        <v>8000</v>
      </c>
    </row>
    <row r="611" spans="1:8" ht="15" customHeight="1">
      <c r="A611" s="171"/>
      <c r="B611" s="169"/>
      <c r="C611" s="169"/>
      <c r="D611" s="159" t="s">
        <v>911</v>
      </c>
      <c r="E611" s="169"/>
      <c r="F611" s="22" t="s">
        <v>994</v>
      </c>
      <c r="G611" s="53">
        <f>SUM(G612:G613)</f>
        <v>0</v>
      </c>
      <c r="H611" s="53">
        <f>SUM(H612:H613)</f>
        <v>17000</v>
      </c>
    </row>
    <row r="612" spans="1:8" ht="15" customHeight="1">
      <c r="A612" s="171" t="s">
        <v>155</v>
      </c>
      <c r="B612" s="169"/>
      <c r="C612" s="169"/>
      <c r="D612" s="159"/>
      <c r="E612" s="169" t="s">
        <v>915</v>
      </c>
      <c r="F612" s="23" t="s">
        <v>916</v>
      </c>
      <c r="G612" s="30">
        <v>0</v>
      </c>
      <c r="H612" s="30">
        <v>2000</v>
      </c>
    </row>
    <row r="613" spans="1:8" ht="15" customHeight="1">
      <c r="A613" s="171" t="s">
        <v>156</v>
      </c>
      <c r="B613" s="169"/>
      <c r="C613" s="169"/>
      <c r="D613" s="169"/>
      <c r="E613" s="169" t="s">
        <v>917</v>
      </c>
      <c r="F613" s="23" t="s">
        <v>918</v>
      </c>
      <c r="G613" s="30">
        <v>0</v>
      </c>
      <c r="H613" s="30">
        <v>15000</v>
      </c>
    </row>
    <row r="614" spans="1:8" ht="15" customHeight="1">
      <c r="A614" s="171"/>
      <c r="B614" s="169"/>
      <c r="C614" s="76" t="s">
        <v>919</v>
      </c>
      <c r="D614" s="159"/>
      <c r="E614" s="159"/>
      <c r="F614" s="27" t="s">
        <v>920</v>
      </c>
      <c r="G614" s="41">
        <f>SUM(G615)</f>
        <v>0</v>
      </c>
      <c r="H614" s="41">
        <f>SUM(H615)</f>
        <v>500</v>
      </c>
    </row>
    <row r="615" spans="1:8" ht="15" customHeight="1">
      <c r="A615" s="171"/>
      <c r="B615" s="169"/>
      <c r="C615" s="76"/>
      <c r="D615" s="159" t="s">
        <v>924</v>
      </c>
      <c r="E615" s="159"/>
      <c r="F615" s="22" t="s">
        <v>925</v>
      </c>
      <c r="G615" s="53">
        <f>SUM(G616:G616)</f>
        <v>0</v>
      </c>
      <c r="H615" s="53">
        <f>SUM(H616:H616)</f>
        <v>500</v>
      </c>
    </row>
    <row r="616" spans="1:8" ht="15" customHeight="1">
      <c r="A616" s="171" t="s">
        <v>157</v>
      </c>
      <c r="B616" s="169"/>
      <c r="C616" s="76"/>
      <c r="D616" s="169"/>
      <c r="E616" s="169" t="s">
        <v>926</v>
      </c>
      <c r="F616" s="23" t="s">
        <v>927</v>
      </c>
      <c r="G616" s="30">
        <v>0</v>
      </c>
      <c r="H616" s="30">
        <v>500</v>
      </c>
    </row>
    <row r="617" spans="1:8" ht="15" customHeight="1">
      <c r="A617" s="171"/>
      <c r="B617" s="76" t="s">
        <v>992</v>
      </c>
      <c r="C617" s="27"/>
      <c r="D617" s="168"/>
      <c r="E617" s="169"/>
      <c r="F617" s="27" t="s">
        <v>1015</v>
      </c>
      <c r="G617" s="101"/>
      <c r="H617" s="101"/>
    </row>
    <row r="618" spans="1:8" ht="15" customHeight="1">
      <c r="A618" s="167"/>
      <c r="B618" s="168"/>
      <c r="C618" s="27" t="s">
        <v>954</v>
      </c>
      <c r="D618" s="168"/>
      <c r="E618" s="168"/>
      <c r="F618" s="27" t="s">
        <v>955</v>
      </c>
      <c r="G618" s="41">
        <f>+G619</f>
        <v>0</v>
      </c>
      <c r="H618" s="41">
        <f>+H619</f>
        <v>10000</v>
      </c>
    </row>
    <row r="619" spans="1:8" ht="15" customHeight="1">
      <c r="A619" s="167"/>
      <c r="B619" s="168"/>
      <c r="C619" s="27"/>
      <c r="D619" s="159" t="s">
        <v>962</v>
      </c>
      <c r="E619" s="168"/>
      <c r="F619" s="22" t="s">
        <v>963</v>
      </c>
      <c r="G619" s="53">
        <f>SUM(G620:G620)</f>
        <v>0</v>
      </c>
      <c r="H619" s="53">
        <f>SUM(H620:H620)</f>
        <v>10000</v>
      </c>
    </row>
    <row r="620" spans="1:8" ht="15" customHeight="1" thickBot="1">
      <c r="A620" s="184" t="s">
        <v>158</v>
      </c>
      <c r="B620" s="175"/>
      <c r="C620" s="208"/>
      <c r="D620" s="175"/>
      <c r="E620" s="175" t="s">
        <v>964</v>
      </c>
      <c r="F620" s="209" t="s">
        <v>965</v>
      </c>
      <c r="G620" s="118">
        <v>0</v>
      </c>
      <c r="H620" s="118">
        <v>10000</v>
      </c>
    </row>
    <row r="621" spans="1:8" ht="15" customHeight="1">
      <c r="A621" s="325" t="s">
        <v>320</v>
      </c>
      <c r="B621" s="326"/>
      <c r="C621" s="326"/>
      <c r="D621" s="326"/>
      <c r="E621" s="326"/>
      <c r="F621" s="327"/>
      <c r="G621" s="243">
        <f>SUM(G622)</f>
        <v>1767000</v>
      </c>
      <c r="H621" s="243">
        <f>SUM(H622)</f>
        <v>1894000</v>
      </c>
    </row>
    <row r="622" spans="1:8" ht="21.75" customHeight="1">
      <c r="A622" s="346" t="s">
        <v>321</v>
      </c>
      <c r="B622" s="329"/>
      <c r="C622" s="329"/>
      <c r="D622" s="329"/>
      <c r="E622" s="329"/>
      <c r="F622" s="330"/>
      <c r="G622" s="242">
        <f>SUM(G623)</f>
        <v>1767000</v>
      </c>
      <c r="H622" s="242">
        <f>SUM(H623)</f>
        <v>1894000</v>
      </c>
    </row>
    <row r="623" spans="1:8" ht="13.5" customHeight="1">
      <c r="A623" s="331" t="s">
        <v>1066</v>
      </c>
      <c r="B623" s="332"/>
      <c r="C623" s="332"/>
      <c r="D623" s="332"/>
      <c r="E623" s="332"/>
      <c r="F623" s="333"/>
      <c r="G623" s="242">
        <f>SUM(G626)</f>
        <v>1767000</v>
      </c>
      <c r="H623" s="242">
        <f>SUM(H626)</f>
        <v>1894000</v>
      </c>
    </row>
    <row r="624" spans="1:8" ht="15" customHeight="1" thickBot="1">
      <c r="A624" s="313" t="s">
        <v>35</v>
      </c>
      <c r="B624" s="314"/>
      <c r="C624" s="314"/>
      <c r="D624" s="314"/>
      <c r="E624" s="314"/>
      <c r="F624" s="315"/>
      <c r="G624" s="254"/>
      <c r="H624" s="254"/>
    </row>
    <row r="625" spans="1:8" ht="15" customHeight="1">
      <c r="A625" s="176"/>
      <c r="B625" s="27" t="s">
        <v>991</v>
      </c>
      <c r="C625" s="27"/>
      <c r="D625" s="168"/>
      <c r="E625" s="168"/>
      <c r="F625" s="27" t="s">
        <v>1014</v>
      </c>
      <c r="G625" s="30"/>
      <c r="H625" s="30"/>
    </row>
    <row r="626" spans="1:8" ht="15" customHeight="1">
      <c r="A626" s="176"/>
      <c r="B626" s="159"/>
      <c r="C626" s="27" t="s">
        <v>942</v>
      </c>
      <c r="D626" s="159"/>
      <c r="E626" s="159"/>
      <c r="F626" s="27" t="s">
        <v>1018</v>
      </c>
      <c r="G626" s="41">
        <f>SUM(G627)</f>
        <v>1767000</v>
      </c>
      <c r="H626" s="41">
        <f>SUM(H627)</f>
        <v>1894000</v>
      </c>
    </row>
    <row r="627" spans="1:8" ht="15" customHeight="1">
      <c r="A627" s="176"/>
      <c r="B627" s="159"/>
      <c r="C627" s="159"/>
      <c r="D627" s="159" t="s">
        <v>943</v>
      </c>
      <c r="E627" s="159"/>
      <c r="F627" s="22" t="s">
        <v>944</v>
      </c>
      <c r="G627" s="53">
        <f>SUM(G628:G633)</f>
        <v>1767000</v>
      </c>
      <c r="H627" s="53">
        <f>SUM(H628:H633)</f>
        <v>1894000</v>
      </c>
    </row>
    <row r="628" spans="1:8" ht="15" customHeight="1">
      <c r="A628" s="171" t="s">
        <v>159</v>
      </c>
      <c r="B628" s="169"/>
      <c r="C628" s="76"/>
      <c r="D628" s="169"/>
      <c r="E628" s="169" t="s">
        <v>945</v>
      </c>
      <c r="F628" s="23" t="s">
        <v>757</v>
      </c>
      <c r="G628" s="30">
        <v>40000</v>
      </c>
      <c r="H628" s="30">
        <v>55000</v>
      </c>
    </row>
    <row r="629" spans="1:8" ht="15" customHeight="1">
      <c r="A629" s="171" t="s">
        <v>160</v>
      </c>
      <c r="B629" s="169"/>
      <c r="C629" s="76"/>
      <c r="D629" s="169"/>
      <c r="E629" s="169" t="s">
        <v>945</v>
      </c>
      <c r="F629" s="23" t="s">
        <v>758</v>
      </c>
      <c r="G629" s="30">
        <v>351000</v>
      </c>
      <c r="H629" s="30">
        <v>380000</v>
      </c>
    </row>
    <row r="630" spans="1:8" ht="15" customHeight="1">
      <c r="A630" s="171" t="s">
        <v>161</v>
      </c>
      <c r="B630" s="169"/>
      <c r="C630" s="76"/>
      <c r="D630" s="169"/>
      <c r="E630" s="169" t="s">
        <v>945</v>
      </c>
      <c r="F630" s="23" t="s">
        <v>759</v>
      </c>
      <c r="G630" s="30">
        <v>728000</v>
      </c>
      <c r="H630" s="30">
        <v>728000</v>
      </c>
    </row>
    <row r="631" spans="1:8" ht="15" customHeight="1">
      <c r="A631" s="171" t="s">
        <v>162</v>
      </c>
      <c r="B631" s="169"/>
      <c r="C631" s="76"/>
      <c r="D631" s="169"/>
      <c r="E631" s="169" t="s">
        <v>945</v>
      </c>
      <c r="F631" s="23" t="s">
        <v>349</v>
      </c>
      <c r="G631" s="30">
        <v>301000</v>
      </c>
      <c r="H631" s="30">
        <v>353000</v>
      </c>
    </row>
    <row r="632" spans="1:8" ht="15" customHeight="1">
      <c r="A632" s="171" t="s">
        <v>163</v>
      </c>
      <c r="B632" s="169"/>
      <c r="C632" s="76"/>
      <c r="D632" s="169"/>
      <c r="E632" s="169" t="s">
        <v>945</v>
      </c>
      <c r="F632" s="23" t="s">
        <v>350</v>
      </c>
      <c r="G632" s="30">
        <v>73000</v>
      </c>
      <c r="H632" s="30">
        <v>85000</v>
      </c>
    </row>
    <row r="633" spans="1:8" ht="15" customHeight="1" thickBot="1">
      <c r="A633" s="184" t="s">
        <v>164</v>
      </c>
      <c r="B633" s="175"/>
      <c r="C633" s="174"/>
      <c r="D633" s="175"/>
      <c r="E633" s="175" t="s">
        <v>945</v>
      </c>
      <c r="F633" s="35" t="s">
        <v>33</v>
      </c>
      <c r="G633" s="118">
        <v>274000</v>
      </c>
      <c r="H633" s="118">
        <v>293000</v>
      </c>
    </row>
    <row r="634" spans="1:8" ht="15" customHeight="1">
      <c r="A634" s="325" t="s">
        <v>322</v>
      </c>
      <c r="B634" s="326"/>
      <c r="C634" s="326"/>
      <c r="D634" s="326"/>
      <c r="E634" s="326"/>
      <c r="F634" s="327"/>
      <c r="G634" s="238">
        <f>SUM(G635)</f>
        <v>15373300</v>
      </c>
      <c r="H634" s="238">
        <f>SUM(H635)</f>
        <v>17582000</v>
      </c>
    </row>
    <row r="635" spans="1:8" ht="15" customHeight="1">
      <c r="A635" s="328" t="s">
        <v>323</v>
      </c>
      <c r="B635" s="329"/>
      <c r="C635" s="329"/>
      <c r="D635" s="329"/>
      <c r="E635" s="329"/>
      <c r="F635" s="330"/>
      <c r="G635" s="239">
        <f>SUM(G636+G691)</f>
        <v>15373300</v>
      </c>
      <c r="H635" s="239">
        <f>SUM(H636+H691)</f>
        <v>17582000</v>
      </c>
    </row>
    <row r="636" spans="1:8" ht="15" customHeight="1">
      <c r="A636" s="331" t="s">
        <v>324</v>
      </c>
      <c r="B636" s="332"/>
      <c r="C636" s="332"/>
      <c r="D636" s="332"/>
      <c r="E636" s="332"/>
      <c r="F636" s="333"/>
      <c r="G636" s="240">
        <f>SUM(G638)</f>
        <v>14073300</v>
      </c>
      <c r="H636" s="240">
        <f>SUM(H638)</f>
        <v>15782000</v>
      </c>
    </row>
    <row r="637" spans="1:8" ht="15" customHeight="1">
      <c r="A637" s="343" t="s">
        <v>1231</v>
      </c>
      <c r="B637" s="344"/>
      <c r="C637" s="344"/>
      <c r="D637" s="344"/>
      <c r="E637" s="344"/>
      <c r="F637" s="345"/>
      <c r="G637" s="239"/>
      <c r="H637" s="239"/>
    </row>
    <row r="638" spans="1:8" ht="15" customHeight="1" thickBot="1">
      <c r="A638" s="313" t="s">
        <v>229</v>
      </c>
      <c r="B638" s="314"/>
      <c r="C638" s="314"/>
      <c r="D638" s="314"/>
      <c r="E638" s="314"/>
      <c r="F638" s="315"/>
      <c r="G638" s="253">
        <f>SUM(G640+G650+G676+G681)</f>
        <v>14073300</v>
      </c>
      <c r="H638" s="253">
        <f>SUM(H640+H650+H676+H681)</f>
        <v>15782000</v>
      </c>
    </row>
    <row r="639" spans="1:8" ht="15" customHeight="1">
      <c r="A639" s="177"/>
      <c r="B639" s="76" t="s">
        <v>991</v>
      </c>
      <c r="C639" s="76"/>
      <c r="D639" s="169"/>
      <c r="E639" s="169"/>
      <c r="F639" s="27" t="s">
        <v>1014</v>
      </c>
      <c r="G639" s="30"/>
      <c r="H639" s="30"/>
    </row>
    <row r="640" spans="1:8" ht="15" customHeight="1">
      <c r="A640" s="167"/>
      <c r="B640" s="178"/>
      <c r="C640" s="27" t="s">
        <v>859</v>
      </c>
      <c r="D640" s="168"/>
      <c r="E640" s="168"/>
      <c r="F640" s="27" t="s">
        <v>860</v>
      </c>
      <c r="G640" s="56">
        <f>+G641+G644+G646</f>
        <v>11120300</v>
      </c>
      <c r="H640" s="56">
        <f>+H641+H644+H646</f>
        <v>12163300</v>
      </c>
    </row>
    <row r="641" spans="1:8" ht="15" customHeight="1">
      <c r="A641" s="179"/>
      <c r="B641" s="172"/>
      <c r="C641" s="22"/>
      <c r="D641" s="159" t="s">
        <v>861</v>
      </c>
      <c r="E641" s="172"/>
      <c r="F641" s="22" t="s">
        <v>862</v>
      </c>
      <c r="G641" s="53">
        <f>SUM(G642+G643)</f>
        <v>7940000</v>
      </c>
      <c r="H641" s="53">
        <f>SUM(H642+H643)</f>
        <v>8597975</v>
      </c>
    </row>
    <row r="642" spans="1:8" ht="15" customHeight="1">
      <c r="A642" s="171" t="s">
        <v>165</v>
      </c>
      <c r="B642" s="169"/>
      <c r="C642" s="169"/>
      <c r="D642" s="169"/>
      <c r="E642" s="169" t="s">
        <v>863</v>
      </c>
      <c r="F642" s="23" t="s">
        <v>1009</v>
      </c>
      <c r="G642" s="30">
        <v>7590000</v>
      </c>
      <c r="H642" s="30">
        <v>8169975</v>
      </c>
    </row>
    <row r="643" spans="1:8" ht="15" customHeight="1">
      <c r="A643" s="171" t="s">
        <v>462</v>
      </c>
      <c r="B643" s="169"/>
      <c r="C643" s="169"/>
      <c r="D643" s="169"/>
      <c r="E643" s="169" t="s">
        <v>529</v>
      </c>
      <c r="F643" s="23" t="s">
        <v>530</v>
      </c>
      <c r="G643" s="30">
        <v>350000</v>
      </c>
      <c r="H643" s="30">
        <v>428000</v>
      </c>
    </row>
    <row r="644" spans="1:8" ht="15" customHeight="1">
      <c r="A644" s="179"/>
      <c r="B644" s="172"/>
      <c r="C644" s="22"/>
      <c r="D644" s="159" t="s">
        <v>864</v>
      </c>
      <c r="E644" s="172"/>
      <c r="F644" s="22" t="s">
        <v>865</v>
      </c>
      <c r="G644" s="53">
        <f>+G645</f>
        <v>1218000</v>
      </c>
      <c r="H644" s="53">
        <f>+H645</f>
        <v>1452000</v>
      </c>
    </row>
    <row r="645" spans="1:8" ht="15" customHeight="1">
      <c r="A645" s="171" t="s">
        <v>166</v>
      </c>
      <c r="B645" s="169"/>
      <c r="C645" s="169"/>
      <c r="D645" s="169"/>
      <c r="E645" s="169" t="s">
        <v>866</v>
      </c>
      <c r="F645" s="23" t="s">
        <v>867</v>
      </c>
      <c r="G645" s="30">
        <v>1218000</v>
      </c>
      <c r="H645" s="30">
        <v>1452000</v>
      </c>
    </row>
    <row r="646" spans="1:8" ht="15" customHeight="1">
      <c r="A646" s="179"/>
      <c r="B646" s="172"/>
      <c r="C646" s="22"/>
      <c r="D646" s="159" t="s">
        <v>868</v>
      </c>
      <c r="E646" s="172"/>
      <c r="F646" s="22" t="s">
        <v>996</v>
      </c>
      <c r="G646" s="53">
        <f>SUM(G647:G649)</f>
        <v>1962300</v>
      </c>
      <c r="H646" s="53">
        <f>SUM(H647:H649)</f>
        <v>2113325</v>
      </c>
    </row>
    <row r="647" spans="1:8" ht="15" customHeight="1">
      <c r="A647" s="170" t="s">
        <v>167</v>
      </c>
      <c r="B647" s="172"/>
      <c r="C647" s="22"/>
      <c r="D647" s="159"/>
      <c r="E647" s="169" t="s">
        <v>57</v>
      </c>
      <c r="F647" s="23" t="s">
        <v>58</v>
      </c>
      <c r="G647" s="30">
        <v>589300</v>
      </c>
      <c r="H647" s="30">
        <v>625874</v>
      </c>
    </row>
    <row r="648" spans="1:8" ht="15" customHeight="1">
      <c r="A648" s="171" t="s">
        <v>168</v>
      </c>
      <c r="B648" s="169"/>
      <c r="C648" s="169"/>
      <c r="D648" s="169"/>
      <c r="E648" s="169" t="s">
        <v>870</v>
      </c>
      <c r="F648" s="23" t="s">
        <v>871</v>
      </c>
      <c r="G648" s="30">
        <v>1230000</v>
      </c>
      <c r="H648" s="30">
        <v>1332686</v>
      </c>
    </row>
    <row r="649" spans="1:8" ht="15" customHeight="1">
      <c r="A649" s="171" t="s">
        <v>169</v>
      </c>
      <c r="B649" s="169"/>
      <c r="C649" s="169"/>
      <c r="D649" s="169"/>
      <c r="E649" s="169" t="s">
        <v>872</v>
      </c>
      <c r="F649" s="23" t="s">
        <v>873</v>
      </c>
      <c r="G649" s="30">
        <v>143000</v>
      </c>
      <c r="H649" s="30">
        <v>154765</v>
      </c>
    </row>
    <row r="650" spans="1:8" ht="15" customHeight="1">
      <c r="A650" s="171"/>
      <c r="B650" s="169"/>
      <c r="C650" s="27" t="s">
        <v>874</v>
      </c>
      <c r="D650" s="159"/>
      <c r="E650" s="169"/>
      <c r="F650" s="27" t="s">
        <v>875</v>
      </c>
      <c r="G650" s="41">
        <f>+G651+G661+G670+G655</f>
        <v>2640500</v>
      </c>
      <c r="H650" s="41">
        <f>+H651+H661+H670+H655</f>
        <v>3218700</v>
      </c>
    </row>
    <row r="651" spans="1:8" ht="15" customHeight="1">
      <c r="A651" s="179"/>
      <c r="B651" s="172"/>
      <c r="C651" s="22"/>
      <c r="D651" s="159" t="s">
        <v>876</v>
      </c>
      <c r="E651" s="172"/>
      <c r="F651" s="22" t="s">
        <v>877</v>
      </c>
      <c r="G651" s="53">
        <f>+G652+G653+G654</f>
        <v>471000</v>
      </c>
      <c r="H651" s="53">
        <f>+H652+H653+H654</f>
        <v>910600</v>
      </c>
    </row>
    <row r="652" spans="1:8" ht="15" customHeight="1">
      <c r="A652" s="171" t="s">
        <v>170</v>
      </c>
      <c r="B652" s="169"/>
      <c r="C652" s="27"/>
      <c r="D652" s="169"/>
      <c r="E652" s="169" t="s">
        <v>878</v>
      </c>
      <c r="F652" s="23" t="s">
        <v>879</v>
      </c>
      <c r="G652" s="30">
        <v>47000</v>
      </c>
      <c r="H652" s="30">
        <v>45100</v>
      </c>
    </row>
    <row r="653" spans="1:8" ht="15" customHeight="1">
      <c r="A653" s="171" t="s">
        <v>171</v>
      </c>
      <c r="B653" s="169"/>
      <c r="C653" s="27"/>
      <c r="D653" s="169"/>
      <c r="E653" s="169" t="s">
        <v>880</v>
      </c>
      <c r="F653" s="23" t="s">
        <v>1031</v>
      </c>
      <c r="G653" s="30">
        <v>260000</v>
      </c>
      <c r="H653" s="30">
        <v>406000</v>
      </c>
    </row>
    <row r="654" spans="1:8" ht="15" customHeight="1">
      <c r="A654" s="170" t="s">
        <v>172</v>
      </c>
      <c r="B654" s="23"/>
      <c r="C654" s="27"/>
      <c r="D654" s="169"/>
      <c r="E654" s="169" t="s">
        <v>881</v>
      </c>
      <c r="F654" s="23" t="s">
        <v>882</v>
      </c>
      <c r="G654" s="30">
        <v>164000</v>
      </c>
      <c r="H654" s="30">
        <v>459500</v>
      </c>
    </row>
    <row r="655" spans="1:8" ht="15" customHeight="1">
      <c r="A655" s="179"/>
      <c r="B655" s="172"/>
      <c r="C655" s="22"/>
      <c r="D655" s="159" t="s">
        <v>883</v>
      </c>
      <c r="E655" s="172"/>
      <c r="F655" s="22" t="s">
        <v>884</v>
      </c>
      <c r="G655" s="53">
        <f>+G656+G658+G659+G660+G657</f>
        <v>858000</v>
      </c>
      <c r="H655" s="53">
        <f>+H656+H658+H659+H660+H657</f>
        <v>1274000</v>
      </c>
    </row>
    <row r="656" spans="1:8" ht="15" customHeight="1">
      <c r="A656" s="171" t="s">
        <v>173</v>
      </c>
      <c r="B656" s="169"/>
      <c r="C656" s="169"/>
      <c r="D656" s="169"/>
      <c r="E656" s="169" t="s">
        <v>885</v>
      </c>
      <c r="F656" s="23" t="s">
        <v>1032</v>
      </c>
      <c r="G656" s="30">
        <v>298000</v>
      </c>
      <c r="H656" s="30">
        <v>675000</v>
      </c>
    </row>
    <row r="657" spans="1:8" ht="15" customHeight="1">
      <c r="A657" s="171" t="s">
        <v>174</v>
      </c>
      <c r="B657" s="169"/>
      <c r="C657" s="169"/>
      <c r="D657" s="169"/>
      <c r="E657" s="169" t="s">
        <v>886</v>
      </c>
      <c r="F657" s="23" t="s">
        <v>887</v>
      </c>
      <c r="G657" s="30">
        <v>0</v>
      </c>
      <c r="H657" s="30">
        <v>61000</v>
      </c>
    </row>
    <row r="658" spans="1:8" ht="15" customHeight="1">
      <c r="A658" s="171" t="s">
        <v>175</v>
      </c>
      <c r="B658" s="169"/>
      <c r="C658" s="169"/>
      <c r="D658" s="169"/>
      <c r="E658" s="169" t="s">
        <v>888</v>
      </c>
      <c r="F658" s="23" t="s">
        <v>889</v>
      </c>
      <c r="G658" s="30">
        <v>340000</v>
      </c>
      <c r="H658" s="30">
        <v>315000</v>
      </c>
    </row>
    <row r="659" spans="1:8" ht="15" customHeight="1">
      <c r="A659" s="171" t="s">
        <v>176</v>
      </c>
      <c r="B659" s="169"/>
      <c r="C659" s="169"/>
      <c r="D659" s="169"/>
      <c r="E659" s="169" t="s">
        <v>890</v>
      </c>
      <c r="F659" s="23" t="s">
        <v>891</v>
      </c>
      <c r="G659" s="30">
        <v>128000</v>
      </c>
      <c r="H659" s="30">
        <v>121000</v>
      </c>
    </row>
    <row r="660" spans="1:8" ht="15" customHeight="1">
      <c r="A660" s="171" t="s">
        <v>463</v>
      </c>
      <c r="B660" s="169"/>
      <c r="C660" s="169"/>
      <c r="D660" s="169"/>
      <c r="E660" s="169" t="s">
        <v>892</v>
      </c>
      <c r="F660" s="23" t="s">
        <v>1025</v>
      </c>
      <c r="G660" s="30">
        <v>92000</v>
      </c>
      <c r="H660" s="30">
        <v>102000</v>
      </c>
    </row>
    <row r="661" spans="1:8" ht="15" customHeight="1">
      <c r="A661" s="179"/>
      <c r="B661" s="172"/>
      <c r="C661" s="22"/>
      <c r="D661" s="159" t="s">
        <v>893</v>
      </c>
      <c r="E661" s="172"/>
      <c r="F661" s="22" t="s">
        <v>894</v>
      </c>
      <c r="G661" s="53">
        <f>SUM(G662:G669)</f>
        <v>994500</v>
      </c>
      <c r="H661" s="53">
        <f>SUM(H662:H669)</f>
        <v>670100</v>
      </c>
    </row>
    <row r="662" spans="1:8" ht="15" customHeight="1">
      <c r="A662" s="171" t="s">
        <v>177</v>
      </c>
      <c r="B662" s="169"/>
      <c r="C662" s="169"/>
      <c r="D662" s="169"/>
      <c r="E662" s="169" t="s">
        <v>895</v>
      </c>
      <c r="F662" s="23" t="s">
        <v>896</v>
      </c>
      <c r="G662" s="30">
        <v>53000</v>
      </c>
      <c r="H662" s="30">
        <v>57000</v>
      </c>
    </row>
    <row r="663" spans="1:8" ht="15" customHeight="1">
      <c r="A663" s="171" t="s">
        <v>178</v>
      </c>
      <c r="B663" s="169"/>
      <c r="C663" s="169"/>
      <c r="D663" s="169"/>
      <c r="E663" s="169" t="s">
        <v>897</v>
      </c>
      <c r="F663" s="23" t="s">
        <v>898</v>
      </c>
      <c r="G663" s="30">
        <v>653500</v>
      </c>
      <c r="H663" s="30">
        <v>306000</v>
      </c>
    </row>
    <row r="664" spans="1:8" ht="15" customHeight="1">
      <c r="A664" s="171" t="s">
        <v>179</v>
      </c>
      <c r="B664" s="169"/>
      <c r="C664" s="169"/>
      <c r="D664" s="169"/>
      <c r="E664" s="169" t="s">
        <v>899</v>
      </c>
      <c r="F664" s="23" t="s">
        <v>1045</v>
      </c>
      <c r="G664" s="30">
        <v>5000</v>
      </c>
      <c r="H664" s="30">
        <v>17000</v>
      </c>
    </row>
    <row r="665" spans="1:8" ht="15" customHeight="1">
      <c r="A665" s="171" t="s">
        <v>464</v>
      </c>
      <c r="B665" s="169"/>
      <c r="C665" s="169"/>
      <c r="D665" s="169"/>
      <c r="E665" s="169" t="s">
        <v>900</v>
      </c>
      <c r="F665" s="23" t="s">
        <v>901</v>
      </c>
      <c r="G665" s="30">
        <v>103000</v>
      </c>
      <c r="H665" s="30">
        <v>104000</v>
      </c>
    </row>
    <row r="666" spans="1:8" ht="15" customHeight="1">
      <c r="A666" s="171" t="s">
        <v>180</v>
      </c>
      <c r="B666" s="169"/>
      <c r="C666" s="169"/>
      <c r="D666" s="169"/>
      <c r="E666" s="169" t="s">
        <v>903</v>
      </c>
      <c r="F666" s="23" t="s">
        <v>997</v>
      </c>
      <c r="G666" s="30">
        <v>60000</v>
      </c>
      <c r="H666" s="30">
        <v>16000</v>
      </c>
    </row>
    <row r="667" spans="1:8" ht="15" customHeight="1">
      <c r="A667" s="171" t="s">
        <v>181</v>
      </c>
      <c r="B667" s="169"/>
      <c r="C667" s="169"/>
      <c r="D667" s="169"/>
      <c r="E667" s="169" t="s">
        <v>904</v>
      </c>
      <c r="F667" s="23" t="s">
        <v>1001</v>
      </c>
      <c r="G667" s="30">
        <v>67000</v>
      </c>
      <c r="H667" s="30">
        <v>115000</v>
      </c>
    </row>
    <row r="668" spans="1:8" ht="15" customHeight="1">
      <c r="A668" s="171" t="s">
        <v>182</v>
      </c>
      <c r="B668" s="169"/>
      <c r="C668" s="169"/>
      <c r="D668" s="169"/>
      <c r="E668" s="169" t="s">
        <v>905</v>
      </c>
      <c r="F668" s="23" t="s">
        <v>906</v>
      </c>
      <c r="G668" s="30">
        <v>23000</v>
      </c>
      <c r="H668" s="30">
        <v>23000</v>
      </c>
    </row>
    <row r="669" spans="1:8" ht="15" customHeight="1">
      <c r="A669" s="171" t="s">
        <v>183</v>
      </c>
      <c r="B669" s="169"/>
      <c r="C669" s="169"/>
      <c r="D669" s="169"/>
      <c r="E669" s="169" t="s">
        <v>907</v>
      </c>
      <c r="F669" s="23" t="s">
        <v>571</v>
      </c>
      <c r="G669" s="30">
        <v>30000</v>
      </c>
      <c r="H669" s="30">
        <v>32100</v>
      </c>
    </row>
    <row r="670" spans="1:8" ht="15" customHeight="1">
      <c r="A670" s="176"/>
      <c r="B670" s="159"/>
      <c r="C670" s="159"/>
      <c r="D670" s="159" t="s">
        <v>911</v>
      </c>
      <c r="E670" s="159"/>
      <c r="F670" s="22" t="s">
        <v>994</v>
      </c>
      <c r="G670" s="53">
        <f>SUM(G671:G675)</f>
        <v>317000</v>
      </c>
      <c r="H670" s="53">
        <f>SUM(H671:H675)</f>
        <v>364000</v>
      </c>
    </row>
    <row r="671" spans="1:8" ht="15" customHeight="1">
      <c r="A671" s="171" t="s">
        <v>184</v>
      </c>
      <c r="B671" s="159"/>
      <c r="C671" s="159"/>
      <c r="D671" s="159"/>
      <c r="E671" s="23" t="s">
        <v>912</v>
      </c>
      <c r="F671" s="23" t="s">
        <v>1035</v>
      </c>
      <c r="G671" s="30">
        <v>104000</v>
      </c>
      <c r="H671" s="30">
        <v>104000</v>
      </c>
    </row>
    <row r="672" spans="1:8" ht="15" customHeight="1">
      <c r="A672" s="171" t="s">
        <v>185</v>
      </c>
      <c r="B672" s="169"/>
      <c r="C672" s="169"/>
      <c r="D672" s="169"/>
      <c r="E672" s="169" t="s">
        <v>913</v>
      </c>
      <c r="F672" s="23" t="s">
        <v>914</v>
      </c>
      <c r="G672" s="30">
        <v>172000</v>
      </c>
      <c r="H672" s="30">
        <v>224000</v>
      </c>
    </row>
    <row r="673" spans="1:8" ht="15" customHeight="1">
      <c r="A673" s="171" t="s">
        <v>186</v>
      </c>
      <c r="B673" s="169"/>
      <c r="C673" s="169"/>
      <c r="D673" s="169"/>
      <c r="E673" s="169" t="s">
        <v>915</v>
      </c>
      <c r="F673" s="23" t="s">
        <v>916</v>
      </c>
      <c r="G673" s="30">
        <v>16000</v>
      </c>
      <c r="H673" s="30">
        <v>10000</v>
      </c>
    </row>
    <row r="674" spans="1:8" ht="15" customHeight="1">
      <c r="A674" s="171" t="s">
        <v>187</v>
      </c>
      <c r="B674" s="169"/>
      <c r="C674" s="169"/>
      <c r="D674" s="169"/>
      <c r="E674" s="169" t="s">
        <v>599</v>
      </c>
      <c r="F674" s="23" t="s">
        <v>600</v>
      </c>
      <c r="G674" s="30">
        <v>5000</v>
      </c>
      <c r="H674" s="30">
        <v>6000</v>
      </c>
    </row>
    <row r="675" spans="1:8" ht="15" customHeight="1" thickBot="1">
      <c r="A675" s="184" t="s">
        <v>188</v>
      </c>
      <c r="B675" s="175"/>
      <c r="C675" s="175"/>
      <c r="D675" s="175"/>
      <c r="E675" s="175" t="s">
        <v>917</v>
      </c>
      <c r="F675" s="35" t="s">
        <v>918</v>
      </c>
      <c r="G675" s="118">
        <v>20000</v>
      </c>
      <c r="H675" s="118">
        <v>20000</v>
      </c>
    </row>
    <row r="676" spans="1:8" ht="15" customHeight="1">
      <c r="A676" s="291"/>
      <c r="B676" s="159"/>
      <c r="C676" s="76" t="s">
        <v>919</v>
      </c>
      <c r="D676" s="159"/>
      <c r="E676" s="159"/>
      <c r="F676" s="27" t="s">
        <v>920</v>
      </c>
      <c r="G676" s="41">
        <f>SUM(G677)</f>
        <v>11500</v>
      </c>
      <c r="H676" s="41">
        <f>SUM(H677)</f>
        <v>11500</v>
      </c>
    </row>
    <row r="677" spans="1:8" ht="15" customHeight="1">
      <c r="A677" s="176"/>
      <c r="B677" s="159"/>
      <c r="C677" s="76"/>
      <c r="D677" s="159" t="s">
        <v>924</v>
      </c>
      <c r="E677" s="159"/>
      <c r="F677" s="22" t="s">
        <v>925</v>
      </c>
      <c r="G677" s="53">
        <f>+G678+G679</f>
        <v>11500</v>
      </c>
      <c r="H677" s="53">
        <f>+H678+H679</f>
        <v>11500</v>
      </c>
    </row>
    <row r="678" spans="1:8" ht="15" customHeight="1">
      <c r="A678" s="171" t="s">
        <v>189</v>
      </c>
      <c r="B678" s="169"/>
      <c r="C678" s="76"/>
      <c r="D678" s="169"/>
      <c r="E678" s="169" t="s">
        <v>926</v>
      </c>
      <c r="F678" s="23" t="s">
        <v>927</v>
      </c>
      <c r="G678" s="30">
        <v>11000</v>
      </c>
      <c r="H678" s="30">
        <v>11000</v>
      </c>
    </row>
    <row r="679" spans="1:8" ht="15" customHeight="1">
      <c r="A679" s="171" t="s">
        <v>190</v>
      </c>
      <c r="B679" s="169"/>
      <c r="C679" s="76"/>
      <c r="D679" s="169"/>
      <c r="E679" s="169" t="s">
        <v>928</v>
      </c>
      <c r="F679" s="23" t="s">
        <v>929</v>
      </c>
      <c r="G679" s="30">
        <v>500</v>
      </c>
      <c r="H679" s="30">
        <v>500</v>
      </c>
    </row>
    <row r="680" spans="1:8" ht="15" customHeight="1">
      <c r="A680" s="171"/>
      <c r="B680" s="76" t="s">
        <v>992</v>
      </c>
      <c r="C680" s="76"/>
      <c r="D680" s="76"/>
      <c r="E680" s="169"/>
      <c r="F680" s="162" t="s">
        <v>1015</v>
      </c>
      <c r="G680" s="30"/>
      <c r="H680" s="30"/>
    </row>
    <row r="681" spans="1:8" ht="15" customHeight="1">
      <c r="A681" s="171"/>
      <c r="B681" s="76"/>
      <c r="C681" s="76" t="s">
        <v>954</v>
      </c>
      <c r="D681" s="76"/>
      <c r="E681" s="76"/>
      <c r="F681" s="164" t="s">
        <v>955</v>
      </c>
      <c r="G681" s="41">
        <f>SUM(G682+G689)</f>
        <v>301000</v>
      </c>
      <c r="H681" s="41">
        <f>SUM(H682+H689)</f>
        <v>388500</v>
      </c>
    </row>
    <row r="682" spans="1:8" ht="15" customHeight="1">
      <c r="A682" s="171"/>
      <c r="B682" s="76"/>
      <c r="C682" s="76"/>
      <c r="D682" s="159" t="s">
        <v>962</v>
      </c>
      <c r="E682" s="180"/>
      <c r="F682" s="22" t="s">
        <v>963</v>
      </c>
      <c r="G682" s="53">
        <f>SUM(G683:G688)</f>
        <v>301000</v>
      </c>
      <c r="H682" s="53">
        <f>SUM(H683:H688)</f>
        <v>380500</v>
      </c>
    </row>
    <row r="683" spans="1:8" ht="15" customHeight="1">
      <c r="A683" s="171" t="s">
        <v>193</v>
      </c>
      <c r="B683" s="76"/>
      <c r="C683" s="76"/>
      <c r="D683" s="159"/>
      <c r="E683" s="169" t="s">
        <v>964</v>
      </c>
      <c r="F683" s="23" t="s">
        <v>965</v>
      </c>
      <c r="G683" s="30">
        <v>69000</v>
      </c>
      <c r="H683" s="30">
        <v>59000</v>
      </c>
    </row>
    <row r="684" spans="1:8" ht="15" customHeight="1">
      <c r="A684" s="171" t="s">
        <v>194</v>
      </c>
      <c r="B684" s="169"/>
      <c r="C684" s="76"/>
      <c r="D684" s="169"/>
      <c r="E684" s="169" t="s">
        <v>966</v>
      </c>
      <c r="F684" s="23" t="s">
        <v>967</v>
      </c>
      <c r="G684" s="30">
        <v>29000</v>
      </c>
      <c r="H684" s="30">
        <v>32000</v>
      </c>
    </row>
    <row r="685" spans="1:8" ht="15" customHeight="1">
      <c r="A685" s="171" t="s">
        <v>195</v>
      </c>
      <c r="B685" s="169"/>
      <c r="C685" s="76"/>
      <c r="D685" s="169"/>
      <c r="E685" s="169" t="s">
        <v>968</v>
      </c>
      <c r="F685" s="23" t="s">
        <v>969</v>
      </c>
      <c r="G685" s="30">
        <v>126000</v>
      </c>
      <c r="H685" s="30">
        <v>255500</v>
      </c>
    </row>
    <row r="686" spans="1:8" ht="15" customHeight="1">
      <c r="A686" s="171" t="s">
        <v>196</v>
      </c>
      <c r="B686" s="169"/>
      <c r="C686" s="76"/>
      <c r="D686" s="169"/>
      <c r="E686" s="169" t="s">
        <v>601</v>
      </c>
      <c r="F686" s="23" t="s">
        <v>602</v>
      </c>
      <c r="G686" s="30">
        <v>55000</v>
      </c>
      <c r="H686" s="30">
        <v>2000</v>
      </c>
    </row>
    <row r="687" spans="1:8" ht="15" customHeight="1">
      <c r="A687" s="171" t="s">
        <v>197</v>
      </c>
      <c r="B687" s="169"/>
      <c r="C687" s="76"/>
      <c r="D687" s="169"/>
      <c r="E687" s="169" t="s">
        <v>531</v>
      </c>
      <c r="F687" s="23" t="s">
        <v>532</v>
      </c>
      <c r="G687" s="30">
        <v>4000</v>
      </c>
      <c r="H687" s="30">
        <v>4000</v>
      </c>
    </row>
    <row r="688" spans="1:8" ht="15" customHeight="1">
      <c r="A688" s="171" t="s">
        <v>198</v>
      </c>
      <c r="B688" s="169"/>
      <c r="C688" s="76"/>
      <c r="D688" s="169"/>
      <c r="E688" s="169" t="s">
        <v>970</v>
      </c>
      <c r="F688" s="23" t="s">
        <v>1033</v>
      </c>
      <c r="G688" s="30">
        <v>18000</v>
      </c>
      <c r="H688" s="30">
        <v>28000</v>
      </c>
    </row>
    <row r="689" spans="1:8" ht="15" customHeight="1">
      <c r="A689" s="171"/>
      <c r="B689" s="169"/>
      <c r="C689" s="76"/>
      <c r="D689" s="159" t="s">
        <v>1017</v>
      </c>
      <c r="E689" s="180"/>
      <c r="F689" s="22" t="s">
        <v>971</v>
      </c>
      <c r="G689" s="199">
        <f>SUM(G690)</f>
        <v>0</v>
      </c>
      <c r="H689" s="199">
        <f>SUM(H690)</f>
        <v>8000</v>
      </c>
    </row>
    <row r="690" spans="1:8" ht="15" customHeight="1" thickBot="1">
      <c r="A690" s="184" t="s">
        <v>199</v>
      </c>
      <c r="B690" s="175"/>
      <c r="C690" s="174"/>
      <c r="D690" s="210"/>
      <c r="E690" s="175" t="s">
        <v>693</v>
      </c>
      <c r="F690" s="35" t="s">
        <v>694</v>
      </c>
      <c r="G690" s="118">
        <v>0</v>
      </c>
      <c r="H690" s="118">
        <v>8000</v>
      </c>
    </row>
    <row r="691" spans="1:8" ht="15" customHeight="1">
      <c r="A691" s="319" t="s">
        <v>325</v>
      </c>
      <c r="B691" s="320"/>
      <c r="C691" s="320"/>
      <c r="D691" s="320"/>
      <c r="E691" s="320"/>
      <c r="F691" s="321"/>
      <c r="G691" s="247">
        <f>SUM(G694)</f>
        <v>1300000</v>
      </c>
      <c r="H691" s="247">
        <f>SUM(H694)</f>
        <v>1800000</v>
      </c>
    </row>
    <row r="692" spans="1:8" ht="15" customHeight="1" thickBot="1">
      <c r="A692" s="313" t="s">
        <v>1231</v>
      </c>
      <c r="B692" s="314"/>
      <c r="C692" s="314"/>
      <c r="D692" s="314"/>
      <c r="E692" s="314"/>
      <c r="F692" s="315"/>
      <c r="G692" s="254"/>
      <c r="H692" s="254"/>
    </row>
    <row r="693" spans="1:8" ht="15" customHeight="1">
      <c r="A693" s="181"/>
      <c r="B693" s="182" t="s">
        <v>991</v>
      </c>
      <c r="C693" s="183"/>
      <c r="D693" s="183"/>
      <c r="E693" s="183"/>
      <c r="F693" s="27" t="s">
        <v>1014</v>
      </c>
      <c r="G693" s="30"/>
      <c r="H693" s="30"/>
    </row>
    <row r="694" spans="1:8" ht="15" customHeight="1">
      <c r="A694" s="176"/>
      <c r="B694" s="159"/>
      <c r="C694" s="27" t="s">
        <v>874</v>
      </c>
      <c r="D694" s="159"/>
      <c r="E694" s="169"/>
      <c r="F694" s="27" t="s">
        <v>875</v>
      </c>
      <c r="G694" s="41">
        <f>SUM(G695)</f>
        <v>1300000</v>
      </c>
      <c r="H694" s="41">
        <f>SUM(H695)</f>
        <v>1800000</v>
      </c>
    </row>
    <row r="695" spans="1:8" ht="15" customHeight="1">
      <c r="A695" s="176"/>
      <c r="B695" s="159"/>
      <c r="C695" s="76"/>
      <c r="D695" s="159" t="s">
        <v>911</v>
      </c>
      <c r="E695" s="159"/>
      <c r="F695" s="22" t="s">
        <v>994</v>
      </c>
      <c r="G695" s="53">
        <f>SUM(G696)</f>
        <v>1300000</v>
      </c>
      <c r="H695" s="53">
        <f>SUM(H696)</f>
        <v>1800000</v>
      </c>
    </row>
    <row r="696" spans="1:8" ht="15" customHeight="1" thickBot="1">
      <c r="A696" s="184" t="s">
        <v>200</v>
      </c>
      <c r="B696" s="175"/>
      <c r="C696" s="174"/>
      <c r="D696" s="175"/>
      <c r="E696" s="175" t="s">
        <v>917</v>
      </c>
      <c r="F696" s="35" t="s">
        <v>549</v>
      </c>
      <c r="G696" s="118">
        <v>1300000</v>
      </c>
      <c r="H696" s="118">
        <v>1800000</v>
      </c>
    </row>
    <row r="697" spans="1:8" ht="15" customHeight="1">
      <c r="A697" s="325" t="s">
        <v>326</v>
      </c>
      <c r="B697" s="326"/>
      <c r="C697" s="326"/>
      <c r="D697" s="326"/>
      <c r="E697" s="326"/>
      <c r="F697" s="327"/>
      <c r="G697" s="243">
        <f>SUM(G698)</f>
        <v>556050</v>
      </c>
      <c r="H697" s="243">
        <f>SUM(H698)</f>
        <v>786050</v>
      </c>
    </row>
    <row r="698" spans="1:8" ht="15" customHeight="1">
      <c r="A698" s="328" t="s">
        <v>327</v>
      </c>
      <c r="B698" s="329"/>
      <c r="C698" s="329"/>
      <c r="D698" s="329"/>
      <c r="E698" s="329"/>
      <c r="F698" s="330"/>
      <c r="G698" s="242">
        <f>SUM(G699)</f>
        <v>556050</v>
      </c>
      <c r="H698" s="242">
        <f>SUM(H699)</f>
        <v>786050</v>
      </c>
    </row>
    <row r="699" spans="1:8" ht="15" customHeight="1">
      <c r="A699" s="331" t="s">
        <v>328</v>
      </c>
      <c r="B699" s="332"/>
      <c r="C699" s="332"/>
      <c r="D699" s="332"/>
      <c r="E699" s="332"/>
      <c r="F699" s="333"/>
      <c r="G699" s="244">
        <f>SUM(G702)</f>
        <v>556050</v>
      </c>
      <c r="H699" s="244">
        <f>SUM(H702)</f>
        <v>786050</v>
      </c>
    </row>
    <row r="700" spans="1:8" ht="15" customHeight="1" thickBot="1">
      <c r="A700" s="313" t="s">
        <v>1231</v>
      </c>
      <c r="B700" s="314"/>
      <c r="C700" s="314"/>
      <c r="D700" s="314"/>
      <c r="E700" s="314"/>
      <c r="F700" s="315"/>
      <c r="G700" s="254"/>
      <c r="H700" s="254"/>
    </row>
    <row r="701" spans="1:8" ht="15" customHeight="1">
      <c r="A701" s="181"/>
      <c r="B701" s="182" t="s">
        <v>991</v>
      </c>
      <c r="C701" s="183"/>
      <c r="D701" s="183"/>
      <c r="E701" s="183"/>
      <c r="F701" s="27" t="s">
        <v>1014</v>
      </c>
      <c r="G701" s="30"/>
      <c r="H701" s="30"/>
    </row>
    <row r="702" spans="1:8" ht="15" customHeight="1">
      <c r="A702" s="181"/>
      <c r="B702" s="182"/>
      <c r="C702" s="27" t="s">
        <v>874</v>
      </c>
      <c r="D702" s="159"/>
      <c r="E702" s="169"/>
      <c r="F702" s="27" t="s">
        <v>875</v>
      </c>
      <c r="G702" s="41">
        <f>SUM(G703+G705)</f>
        <v>556050</v>
      </c>
      <c r="H702" s="41">
        <f>SUM(H703+H705)</f>
        <v>786050</v>
      </c>
    </row>
    <row r="703" spans="1:8" ht="15" customHeight="1">
      <c r="A703" s="181"/>
      <c r="B703" s="182"/>
      <c r="C703" s="183"/>
      <c r="D703" s="159" t="s">
        <v>893</v>
      </c>
      <c r="E703" s="172"/>
      <c r="F703" s="22" t="s">
        <v>894</v>
      </c>
      <c r="G703" s="53">
        <f>SUM(G704)</f>
        <v>300000</v>
      </c>
      <c r="H703" s="53">
        <f>SUM(H704)</f>
        <v>300000</v>
      </c>
    </row>
    <row r="704" spans="1:8" ht="15" customHeight="1">
      <c r="A704" s="181" t="s">
        <v>201</v>
      </c>
      <c r="B704" s="182"/>
      <c r="C704" s="183"/>
      <c r="D704" s="183"/>
      <c r="E704" s="169" t="s">
        <v>897</v>
      </c>
      <c r="F704" s="23" t="s">
        <v>547</v>
      </c>
      <c r="G704" s="30">
        <v>300000</v>
      </c>
      <c r="H704" s="30">
        <v>300000</v>
      </c>
    </row>
    <row r="705" spans="1:8" ht="15" customHeight="1">
      <c r="A705" s="176"/>
      <c r="B705" s="159"/>
      <c r="C705" s="76"/>
      <c r="D705" s="159" t="s">
        <v>911</v>
      </c>
      <c r="E705" s="159"/>
      <c r="F705" s="22" t="s">
        <v>994</v>
      </c>
      <c r="G705" s="53">
        <f>SUM(G706:G708)</f>
        <v>256050</v>
      </c>
      <c r="H705" s="53">
        <f>SUM(H706:H708)</f>
        <v>486050</v>
      </c>
    </row>
    <row r="706" spans="1:8" ht="15" customHeight="1">
      <c r="A706" s="171" t="s">
        <v>202</v>
      </c>
      <c r="B706" s="169"/>
      <c r="C706" s="76"/>
      <c r="D706" s="169"/>
      <c r="E706" s="169" t="s">
        <v>917</v>
      </c>
      <c r="F706" s="23" t="s">
        <v>548</v>
      </c>
      <c r="G706" s="30">
        <v>50000</v>
      </c>
      <c r="H706" s="30">
        <v>250000</v>
      </c>
    </row>
    <row r="707" spans="1:8" ht="15" customHeight="1">
      <c r="A707" s="171" t="s">
        <v>203</v>
      </c>
      <c r="B707" s="169"/>
      <c r="C707" s="76"/>
      <c r="D707" s="169"/>
      <c r="E707" s="169" t="s">
        <v>917</v>
      </c>
      <c r="F707" s="23" t="s">
        <v>550</v>
      </c>
      <c r="G707" s="30">
        <v>176050</v>
      </c>
      <c r="H707" s="30">
        <v>176050</v>
      </c>
    </row>
    <row r="708" spans="1:8" ht="15" customHeight="1" thickBot="1">
      <c r="A708" s="171" t="s">
        <v>204</v>
      </c>
      <c r="B708" s="175"/>
      <c r="C708" s="174"/>
      <c r="D708" s="175"/>
      <c r="E708" s="175" t="s">
        <v>917</v>
      </c>
      <c r="F708" s="23" t="s">
        <v>637</v>
      </c>
      <c r="G708" s="30">
        <v>30000</v>
      </c>
      <c r="H708" s="30">
        <v>60000</v>
      </c>
    </row>
    <row r="709" spans="1:8" ht="27.75" customHeight="1" thickBot="1">
      <c r="A709" s="316" t="s">
        <v>301</v>
      </c>
      <c r="B709" s="317"/>
      <c r="C709" s="317"/>
      <c r="D709" s="317"/>
      <c r="E709" s="317"/>
      <c r="F709" s="318"/>
      <c r="G709" s="95">
        <f>SUM(G2+G96+G374+G621+G634+G697)</f>
        <v>41868850</v>
      </c>
      <c r="H709" s="95">
        <f>SUM(H2+H96+H374+H621+H634+H697)</f>
        <v>43955380</v>
      </c>
    </row>
    <row r="712" ht="15.75">
      <c r="H712" s="5"/>
    </row>
  </sheetData>
  <mergeCells count="75">
    <mergeCell ref="A623:F623"/>
    <mergeCell ref="A601:F601"/>
    <mergeCell ref="A578:F578"/>
    <mergeCell ref="A552:F552"/>
    <mergeCell ref="A531:F531"/>
    <mergeCell ref="A332:F332"/>
    <mergeCell ref="A418:F418"/>
    <mergeCell ref="A375:F375"/>
    <mergeCell ref="A346:F346"/>
    <mergeCell ref="A359:F359"/>
    <mergeCell ref="A376:F376"/>
    <mergeCell ref="A377:F377"/>
    <mergeCell ref="A410:F410"/>
    <mergeCell ref="A411:F411"/>
    <mergeCell ref="A417:F417"/>
    <mergeCell ref="A305:F305"/>
    <mergeCell ref="A319:F319"/>
    <mergeCell ref="A276:F276"/>
    <mergeCell ref="A292:F292"/>
    <mergeCell ref="A253:F253"/>
    <mergeCell ref="A266:F266"/>
    <mergeCell ref="A226:F226"/>
    <mergeCell ref="A239:F239"/>
    <mergeCell ref="A195:F195"/>
    <mergeCell ref="A210:F210"/>
    <mergeCell ref="A164:F164"/>
    <mergeCell ref="A182:F182"/>
    <mergeCell ref="A700:F700"/>
    <mergeCell ref="A697:F697"/>
    <mergeCell ref="A698:F698"/>
    <mergeCell ref="A691:F691"/>
    <mergeCell ref="A692:F692"/>
    <mergeCell ref="A446:F446"/>
    <mergeCell ref="A699:F699"/>
    <mergeCell ref="A634:F634"/>
    <mergeCell ref="A635:F635"/>
    <mergeCell ref="A624:F624"/>
    <mergeCell ref="A636:F636"/>
    <mergeCell ref="A637:F637"/>
    <mergeCell ref="A621:F621"/>
    <mergeCell ref="A622:F622"/>
    <mergeCell ref="A468:F468"/>
    <mergeCell ref="A510:F510"/>
    <mergeCell ref="A487:F487"/>
    <mergeCell ref="A99:F99"/>
    <mergeCell ref="A113:F113"/>
    <mergeCell ref="A114:F114"/>
    <mergeCell ref="A374:F374"/>
    <mergeCell ref="A126:F126"/>
    <mergeCell ref="A127:F127"/>
    <mergeCell ref="A120:F120"/>
    <mergeCell ref="A121:F121"/>
    <mergeCell ref="A149:F149"/>
    <mergeCell ref="A67:F67"/>
    <mergeCell ref="A68:F68"/>
    <mergeCell ref="A97:F97"/>
    <mergeCell ref="A98:F98"/>
    <mergeCell ref="A73:F73"/>
    <mergeCell ref="A74:F74"/>
    <mergeCell ref="A148:F148"/>
    <mergeCell ref="A96:F96"/>
    <mergeCell ref="A2:F2"/>
    <mergeCell ref="A3:F3"/>
    <mergeCell ref="A4:F4"/>
    <mergeCell ref="A5:F5"/>
    <mergeCell ref="A638:F638"/>
    <mergeCell ref="A709:F709"/>
    <mergeCell ref="A36:F36"/>
    <mergeCell ref="A37:F37"/>
    <mergeCell ref="A57:F57"/>
    <mergeCell ref="A58:F58"/>
    <mergeCell ref="A79:F79"/>
    <mergeCell ref="A80:F80"/>
    <mergeCell ref="A89:F89"/>
    <mergeCell ref="A90:F90"/>
  </mergeCells>
  <printOptions horizontalCentered="1"/>
  <pageMargins left="0.3937007874015748" right="0.3937007874015748" top="0.984251968503937" bottom="0.984251968503937" header="0.5905511811023623" footer="0.5905511811023623"/>
  <pageSetup firstPageNumber="119" useFirstPageNumber="1" horizontalDpi="300" verticalDpi="300" orientation="portrait" paperSize="9" scale="70" r:id="rId1"/>
  <headerFooter alignWithMargins="0">
    <oddHeader>&amp;C&amp;"Times New Roman,Bold"&amp;14RAZDJEL 001 - UPRAVNI ODJEL ZA LOKALNU SAMOUPRAVU</oddHeader>
    <oddFooter>&amp;C&amp;"Times New Roman,Regular"&amp;16&amp;P</oddFooter>
  </headerFooter>
  <rowBreaks count="11" manualBreakCount="11">
    <brk id="56" max="7" man="1"/>
    <brk id="112" max="7" man="1"/>
    <brk id="171" max="7" man="1"/>
    <brk id="225" max="7" man="1"/>
    <brk id="275" max="7" man="1"/>
    <brk id="331" max="7" man="1"/>
    <brk id="387" max="7" man="1"/>
    <brk id="445" max="7" man="1"/>
    <brk id="502" max="7" man="1"/>
    <brk id="560" max="7" man="1"/>
    <brk id="67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68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1" width="4.7109375" style="10" customWidth="1"/>
    <col min="2" max="2" width="3.57421875" style="10" customWidth="1"/>
    <col min="3" max="3" width="4.421875" style="10" bestFit="1" customWidth="1"/>
    <col min="4" max="4" width="6.140625" style="10" customWidth="1"/>
    <col min="5" max="5" width="6.28125" style="10" bestFit="1" customWidth="1"/>
    <col min="6" max="6" width="73.8515625" style="10" customWidth="1"/>
    <col min="7" max="7" width="16.8515625" style="10" customWidth="1"/>
    <col min="8" max="8" width="15.57421875" style="10" bestFit="1" customWidth="1"/>
    <col min="9" max="16384" width="7.8515625" style="10" customWidth="1"/>
  </cols>
  <sheetData>
    <row r="1" spans="1:8" s="19" customFormat="1" ht="88.5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581</v>
      </c>
      <c r="H1" s="195" t="s">
        <v>706</v>
      </c>
    </row>
    <row r="2" spans="1:8" s="19" customFormat="1" ht="15" customHeight="1">
      <c r="A2" s="325" t="s">
        <v>234</v>
      </c>
      <c r="B2" s="326"/>
      <c r="C2" s="326"/>
      <c r="D2" s="326"/>
      <c r="E2" s="326"/>
      <c r="F2" s="327"/>
      <c r="G2" s="276">
        <f>SUM(G3)</f>
        <v>10195000</v>
      </c>
      <c r="H2" s="238">
        <f>SUM(H3)</f>
        <v>11332000</v>
      </c>
    </row>
    <row r="3" spans="1:8" s="19" customFormat="1" ht="15" customHeight="1">
      <c r="A3" s="328" t="s">
        <v>723</v>
      </c>
      <c r="B3" s="329"/>
      <c r="C3" s="329"/>
      <c r="D3" s="329"/>
      <c r="E3" s="329"/>
      <c r="F3" s="330"/>
      <c r="G3" s="277">
        <f>SUM(G4+G28)</f>
        <v>10195000</v>
      </c>
      <c r="H3" s="239">
        <f>SUM(H4+H28)</f>
        <v>11332000</v>
      </c>
    </row>
    <row r="4" spans="1:8" s="19" customFormat="1" ht="15" customHeight="1">
      <c r="A4" s="331" t="s">
        <v>257</v>
      </c>
      <c r="B4" s="332"/>
      <c r="C4" s="332"/>
      <c r="D4" s="332"/>
      <c r="E4" s="332"/>
      <c r="F4" s="333"/>
      <c r="G4" s="277">
        <f>SUM(G7+G15+G24)</f>
        <v>4775000</v>
      </c>
      <c r="H4" s="239">
        <f>SUM(H7+H15+H24)</f>
        <v>5500000</v>
      </c>
    </row>
    <row r="5" spans="1:8" s="19" customFormat="1" ht="15" customHeight="1" thickBot="1">
      <c r="A5" s="313" t="s">
        <v>1224</v>
      </c>
      <c r="B5" s="314"/>
      <c r="C5" s="314"/>
      <c r="D5" s="314"/>
      <c r="E5" s="314"/>
      <c r="F5" s="315"/>
      <c r="G5" s="278"/>
      <c r="H5" s="265"/>
    </row>
    <row r="6" spans="1:8" s="19" customFormat="1" ht="18.75" customHeight="1">
      <c r="A6" s="185"/>
      <c r="B6" s="27" t="s">
        <v>991</v>
      </c>
      <c r="C6" s="168"/>
      <c r="D6" s="168"/>
      <c r="E6" s="168"/>
      <c r="F6" s="76" t="s">
        <v>1008</v>
      </c>
      <c r="G6" s="217"/>
      <c r="H6" s="120"/>
    </row>
    <row r="7" spans="1:8" s="19" customFormat="1" ht="15.75">
      <c r="A7" s="185"/>
      <c r="B7" s="168"/>
      <c r="C7" s="27" t="s">
        <v>859</v>
      </c>
      <c r="D7" s="168"/>
      <c r="E7" s="168"/>
      <c r="F7" s="27" t="s">
        <v>860</v>
      </c>
      <c r="G7" s="218">
        <f>+G8+G10+G12</f>
        <v>3648000</v>
      </c>
      <c r="H7" s="41">
        <f>+H8+H10+H12</f>
        <v>4155000</v>
      </c>
    </row>
    <row r="8" spans="1:8" s="24" customFormat="1" ht="12.75" customHeight="1">
      <c r="A8" s="171"/>
      <c r="B8" s="169"/>
      <c r="C8" s="169"/>
      <c r="D8" s="159" t="s">
        <v>861</v>
      </c>
      <c r="E8" s="169"/>
      <c r="F8" s="22" t="s">
        <v>862</v>
      </c>
      <c r="G8" s="219">
        <f>SUM(G9)</f>
        <v>2800000</v>
      </c>
      <c r="H8" s="53">
        <f>SUM(H9)</f>
        <v>3200000</v>
      </c>
    </row>
    <row r="9" spans="1:8" s="24" customFormat="1" ht="15.75">
      <c r="A9" s="171" t="s">
        <v>205</v>
      </c>
      <c r="B9" s="169"/>
      <c r="C9" s="169"/>
      <c r="D9" s="169"/>
      <c r="E9" s="169" t="s">
        <v>863</v>
      </c>
      <c r="F9" s="23" t="s">
        <v>1009</v>
      </c>
      <c r="G9" s="220">
        <v>2800000</v>
      </c>
      <c r="H9" s="30">
        <v>3200000</v>
      </c>
    </row>
    <row r="10" spans="1:8" s="24" customFormat="1" ht="15.75">
      <c r="A10" s="171"/>
      <c r="B10" s="169"/>
      <c r="C10" s="169"/>
      <c r="D10" s="159" t="s">
        <v>864</v>
      </c>
      <c r="E10" s="169"/>
      <c r="F10" s="22" t="s">
        <v>865</v>
      </c>
      <c r="G10" s="219">
        <f>SUM(G11)</f>
        <v>365000</v>
      </c>
      <c r="H10" s="53">
        <f>SUM(H11)</f>
        <v>400000</v>
      </c>
    </row>
    <row r="11" spans="1:8" s="24" customFormat="1" ht="15.75">
      <c r="A11" s="171" t="s">
        <v>206</v>
      </c>
      <c r="B11" s="169"/>
      <c r="C11" s="169"/>
      <c r="D11" s="159"/>
      <c r="E11" s="169" t="s">
        <v>866</v>
      </c>
      <c r="F11" s="23" t="s">
        <v>867</v>
      </c>
      <c r="G11" s="220">
        <v>365000</v>
      </c>
      <c r="H11" s="30">
        <v>400000</v>
      </c>
    </row>
    <row r="12" spans="1:8" s="24" customFormat="1" ht="15.75">
      <c r="A12" s="171"/>
      <c r="B12" s="169"/>
      <c r="C12" s="169"/>
      <c r="D12" s="159" t="s">
        <v>868</v>
      </c>
      <c r="E12" s="169"/>
      <c r="F12" s="22" t="s">
        <v>869</v>
      </c>
      <c r="G12" s="219">
        <f>SUM(+G13+G14)</f>
        <v>483000</v>
      </c>
      <c r="H12" s="53">
        <f>SUM(+H13+H14)</f>
        <v>555000</v>
      </c>
    </row>
    <row r="13" spans="1:8" s="24" customFormat="1" ht="18" customHeight="1">
      <c r="A13" s="171" t="s">
        <v>207</v>
      </c>
      <c r="B13" s="169"/>
      <c r="C13" s="169"/>
      <c r="D13" s="169"/>
      <c r="E13" s="169" t="s">
        <v>870</v>
      </c>
      <c r="F13" s="23" t="s">
        <v>871</v>
      </c>
      <c r="G13" s="220">
        <v>435000</v>
      </c>
      <c r="H13" s="30">
        <v>500000</v>
      </c>
    </row>
    <row r="14" spans="1:8" s="24" customFormat="1" ht="18" customHeight="1">
      <c r="A14" s="171" t="s">
        <v>208</v>
      </c>
      <c r="B14" s="169"/>
      <c r="C14" s="169"/>
      <c r="D14" s="169"/>
      <c r="E14" s="169" t="s">
        <v>872</v>
      </c>
      <c r="F14" s="23" t="s">
        <v>873</v>
      </c>
      <c r="G14" s="220">
        <v>48000</v>
      </c>
      <c r="H14" s="30">
        <v>55000</v>
      </c>
    </row>
    <row r="15" spans="1:8" s="51" customFormat="1" ht="15.75">
      <c r="A15" s="171"/>
      <c r="B15" s="76"/>
      <c r="C15" s="76" t="s">
        <v>874</v>
      </c>
      <c r="D15" s="76"/>
      <c r="E15" s="76"/>
      <c r="F15" s="27" t="s">
        <v>875</v>
      </c>
      <c r="G15" s="218">
        <f>SUM(G20+G16+G18)</f>
        <v>687000</v>
      </c>
      <c r="H15" s="41">
        <f>SUM(H20+H16+H18)</f>
        <v>875000</v>
      </c>
    </row>
    <row r="16" spans="1:8" s="51" customFormat="1" ht="15.75">
      <c r="A16" s="185"/>
      <c r="B16" s="168"/>
      <c r="C16" s="27"/>
      <c r="D16" s="159" t="s">
        <v>876</v>
      </c>
      <c r="E16" s="168"/>
      <c r="F16" s="22" t="s">
        <v>877</v>
      </c>
      <c r="G16" s="219">
        <f>SUM(G17)</f>
        <v>135000</v>
      </c>
      <c r="H16" s="53">
        <f>SUM(H17)</f>
        <v>210000</v>
      </c>
    </row>
    <row r="17" spans="1:8" s="51" customFormat="1" ht="15.75">
      <c r="A17" s="171" t="s">
        <v>526</v>
      </c>
      <c r="B17" s="169"/>
      <c r="C17" s="27"/>
      <c r="D17" s="169"/>
      <c r="E17" s="169" t="s">
        <v>880</v>
      </c>
      <c r="F17" s="23" t="s">
        <v>1031</v>
      </c>
      <c r="G17" s="220">
        <v>135000</v>
      </c>
      <c r="H17" s="30">
        <v>210000</v>
      </c>
    </row>
    <row r="18" spans="1:8" s="51" customFormat="1" ht="15.75">
      <c r="A18" s="171"/>
      <c r="B18" s="169"/>
      <c r="C18" s="27"/>
      <c r="D18" s="159" t="s">
        <v>883</v>
      </c>
      <c r="E18" s="169"/>
      <c r="F18" s="22" t="s">
        <v>884</v>
      </c>
      <c r="G18" s="219">
        <f>SUM(G19)</f>
        <v>130000</v>
      </c>
      <c r="H18" s="53">
        <f>SUM(H19)</f>
        <v>140000</v>
      </c>
    </row>
    <row r="19" spans="1:8" s="51" customFormat="1" ht="15.75">
      <c r="A19" s="171" t="s">
        <v>209</v>
      </c>
      <c r="B19" s="169"/>
      <c r="C19" s="27"/>
      <c r="D19" s="169"/>
      <c r="E19" s="169" t="s">
        <v>885</v>
      </c>
      <c r="F19" s="23" t="s">
        <v>1032</v>
      </c>
      <c r="G19" s="220">
        <v>130000</v>
      </c>
      <c r="H19" s="30">
        <v>140000</v>
      </c>
    </row>
    <row r="20" spans="1:8" s="24" customFormat="1" ht="15.75">
      <c r="A20" s="171"/>
      <c r="B20" s="169"/>
      <c r="C20" s="169"/>
      <c r="D20" s="159" t="s">
        <v>911</v>
      </c>
      <c r="E20" s="169"/>
      <c r="F20" s="22" t="s">
        <v>994</v>
      </c>
      <c r="G20" s="219">
        <f>SUM(G21:G23)</f>
        <v>422000</v>
      </c>
      <c r="H20" s="53">
        <f>SUM(H21:H23)</f>
        <v>525000</v>
      </c>
    </row>
    <row r="21" spans="1:8" s="24" customFormat="1" ht="15.75">
      <c r="A21" s="171" t="s">
        <v>210</v>
      </c>
      <c r="B21" s="169"/>
      <c r="C21" s="169"/>
      <c r="D21" s="169"/>
      <c r="E21" s="169" t="s">
        <v>913</v>
      </c>
      <c r="F21" s="23" t="s">
        <v>914</v>
      </c>
      <c r="G21" s="220">
        <v>400000</v>
      </c>
      <c r="H21" s="30">
        <v>500000</v>
      </c>
    </row>
    <row r="22" spans="1:8" s="24" customFormat="1" ht="15.75">
      <c r="A22" s="171" t="s">
        <v>211</v>
      </c>
      <c r="B22" s="169"/>
      <c r="C22" s="169"/>
      <c r="D22" s="169"/>
      <c r="E22" s="169" t="s">
        <v>915</v>
      </c>
      <c r="F22" s="23" t="s">
        <v>916</v>
      </c>
      <c r="G22" s="220">
        <v>12000</v>
      </c>
      <c r="H22" s="30">
        <v>15000</v>
      </c>
    </row>
    <row r="23" spans="1:8" s="24" customFormat="1" ht="15.75">
      <c r="A23" s="171" t="s">
        <v>527</v>
      </c>
      <c r="B23" s="169"/>
      <c r="C23" s="169"/>
      <c r="D23" s="169"/>
      <c r="E23" s="169" t="s">
        <v>917</v>
      </c>
      <c r="F23" s="23" t="s">
        <v>687</v>
      </c>
      <c r="G23" s="220">
        <v>10000</v>
      </c>
      <c r="H23" s="30">
        <v>10000</v>
      </c>
    </row>
    <row r="24" spans="1:8" s="52" customFormat="1" ht="15.75">
      <c r="A24" s="171"/>
      <c r="B24" s="159"/>
      <c r="C24" s="76" t="s">
        <v>919</v>
      </c>
      <c r="D24" s="159"/>
      <c r="E24" s="159"/>
      <c r="F24" s="27" t="s">
        <v>920</v>
      </c>
      <c r="G24" s="218">
        <f>SUM(G25)</f>
        <v>440000</v>
      </c>
      <c r="H24" s="41">
        <f>SUM(H25)</f>
        <v>470000</v>
      </c>
    </row>
    <row r="25" spans="1:8" s="52" customFormat="1" ht="15.75">
      <c r="A25" s="171"/>
      <c r="B25" s="159"/>
      <c r="C25" s="76"/>
      <c r="D25" s="159" t="s">
        <v>924</v>
      </c>
      <c r="E25" s="159"/>
      <c r="F25" s="22" t="s">
        <v>925</v>
      </c>
      <c r="G25" s="219">
        <f>SUM(G26:G27)</f>
        <v>440000</v>
      </c>
      <c r="H25" s="53">
        <f>SUM(H26:H27)</f>
        <v>470000</v>
      </c>
    </row>
    <row r="26" spans="1:8" s="52" customFormat="1" ht="15.75">
      <c r="A26" s="171" t="s">
        <v>465</v>
      </c>
      <c r="B26" s="159"/>
      <c r="C26" s="76"/>
      <c r="D26" s="169"/>
      <c r="E26" s="169" t="s">
        <v>926</v>
      </c>
      <c r="F26" s="23" t="s">
        <v>927</v>
      </c>
      <c r="G26" s="220">
        <v>420000</v>
      </c>
      <c r="H26" s="30">
        <v>450000</v>
      </c>
    </row>
    <row r="27" spans="1:8" s="52" customFormat="1" ht="16.5" thickBot="1">
      <c r="A27" s="171" t="s">
        <v>466</v>
      </c>
      <c r="B27" s="159"/>
      <c r="C27" s="76"/>
      <c r="D27" s="169"/>
      <c r="E27" s="169" t="s">
        <v>928</v>
      </c>
      <c r="F27" s="23" t="s">
        <v>929</v>
      </c>
      <c r="G27" s="220">
        <v>20000</v>
      </c>
      <c r="H27" s="30">
        <v>20000</v>
      </c>
    </row>
    <row r="28" spans="1:8" s="52" customFormat="1" ht="15.75">
      <c r="A28" s="319" t="s">
        <v>50</v>
      </c>
      <c r="B28" s="320"/>
      <c r="C28" s="320"/>
      <c r="D28" s="320"/>
      <c r="E28" s="320"/>
      <c r="F28" s="321"/>
      <c r="G28" s="275">
        <f>SUM(G31+G35+G41+G38)</f>
        <v>5420000</v>
      </c>
      <c r="H28" s="247">
        <f>SUM(H31+H35+H41+H38)</f>
        <v>5832000</v>
      </c>
    </row>
    <row r="29" spans="1:8" s="52" customFormat="1" ht="16.5" thickBot="1">
      <c r="A29" s="313" t="s">
        <v>20</v>
      </c>
      <c r="B29" s="314"/>
      <c r="C29" s="314"/>
      <c r="D29" s="314"/>
      <c r="E29" s="314"/>
      <c r="F29" s="315"/>
      <c r="G29" s="274"/>
      <c r="H29" s="254"/>
    </row>
    <row r="30" spans="1:8" s="52" customFormat="1" ht="15.75">
      <c r="A30" s="171"/>
      <c r="B30" s="27" t="s">
        <v>991</v>
      </c>
      <c r="C30" s="168"/>
      <c r="D30" s="168"/>
      <c r="E30" s="168"/>
      <c r="F30" s="76" t="s">
        <v>1008</v>
      </c>
      <c r="G30" s="220"/>
      <c r="H30" s="30"/>
    </row>
    <row r="31" spans="1:8" s="52" customFormat="1" ht="15.75">
      <c r="A31" s="171"/>
      <c r="B31" s="159"/>
      <c r="C31" s="76" t="s">
        <v>919</v>
      </c>
      <c r="D31" s="159"/>
      <c r="E31" s="159"/>
      <c r="F31" s="27" t="s">
        <v>920</v>
      </c>
      <c r="G31" s="218">
        <f>SUM(G32)</f>
        <v>1200000</v>
      </c>
      <c r="H31" s="41">
        <f>SUM(H32)</f>
        <v>1150000</v>
      </c>
    </row>
    <row r="32" spans="1:8" s="52" customFormat="1" ht="15.75">
      <c r="A32" s="171"/>
      <c r="B32" s="159"/>
      <c r="C32" s="76"/>
      <c r="D32" s="159" t="s">
        <v>921</v>
      </c>
      <c r="E32" s="169"/>
      <c r="F32" s="159" t="s">
        <v>922</v>
      </c>
      <c r="G32" s="219">
        <f>SUM(G33:G33)</f>
        <v>1200000</v>
      </c>
      <c r="H32" s="53">
        <f>SUM(H33:H33)</f>
        <v>1150000</v>
      </c>
    </row>
    <row r="33" spans="1:8" s="52" customFormat="1" ht="31.5">
      <c r="A33" s="171" t="s">
        <v>467</v>
      </c>
      <c r="B33" s="159"/>
      <c r="C33" s="76"/>
      <c r="D33" s="169"/>
      <c r="E33" s="169" t="s">
        <v>923</v>
      </c>
      <c r="F33" s="23" t="s">
        <v>752</v>
      </c>
      <c r="G33" s="220">
        <v>1200000</v>
      </c>
      <c r="H33" s="30">
        <v>1150000</v>
      </c>
    </row>
    <row r="34" spans="1:8" s="52" customFormat="1" ht="15.75">
      <c r="A34" s="171"/>
      <c r="B34" s="76" t="s">
        <v>993</v>
      </c>
      <c r="C34" s="76"/>
      <c r="D34" s="169"/>
      <c r="E34" s="169"/>
      <c r="F34" s="27" t="s">
        <v>1011</v>
      </c>
      <c r="G34" s="220"/>
      <c r="H34" s="30"/>
    </row>
    <row r="35" spans="1:8" s="52" customFormat="1" ht="15.75">
      <c r="A35" s="171"/>
      <c r="B35" s="159"/>
      <c r="C35" s="76" t="s">
        <v>973</v>
      </c>
      <c r="D35" s="159"/>
      <c r="E35" s="159"/>
      <c r="F35" s="27" t="s">
        <v>974</v>
      </c>
      <c r="G35" s="218">
        <f>SUM(G36)</f>
        <v>50000</v>
      </c>
      <c r="H35" s="41">
        <f>SUM(H36)</f>
        <v>50000</v>
      </c>
    </row>
    <row r="36" spans="1:8" s="52" customFormat="1" ht="31.5">
      <c r="A36" s="171"/>
      <c r="B36" s="159"/>
      <c r="C36" s="76"/>
      <c r="D36" s="159" t="s">
        <v>975</v>
      </c>
      <c r="E36" s="169"/>
      <c r="F36" s="166" t="s">
        <v>976</v>
      </c>
      <c r="G36" s="219">
        <f>+G37</f>
        <v>50000</v>
      </c>
      <c r="H36" s="53">
        <f>+H37</f>
        <v>50000</v>
      </c>
    </row>
    <row r="37" spans="1:8" s="52" customFormat="1" ht="15.75">
      <c r="A37" s="171" t="s">
        <v>468</v>
      </c>
      <c r="B37" s="159"/>
      <c r="C37" s="76"/>
      <c r="D37" s="169"/>
      <c r="E37" s="169" t="s">
        <v>977</v>
      </c>
      <c r="F37" s="163" t="s">
        <v>1223</v>
      </c>
      <c r="G37" s="220">
        <v>50000</v>
      </c>
      <c r="H37" s="30">
        <v>50000</v>
      </c>
    </row>
    <row r="38" spans="1:8" s="52" customFormat="1" ht="15.75">
      <c r="A38" s="171"/>
      <c r="B38" s="159"/>
      <c r="C38" s="76" t="s">
        <v>979</v>
      </c>
      <c r="D38" s="159"/>
      <c r="E38" s="159"/>
      <c r="F38" s="27" t="s">
        <v>554</v>
      </c>
      <c r="G38" s="218">
        <f>SUM(G39)</f>
        <v>550000</v>
      </c>
      <c r="H38" s="41">
        <f>SUM(H39)</f>
        <v>832000</v>
      </c>
    </row>
    <row r="39" spans="1:8" s="52" customFormat="1" ht="31.5">
      <c r="A39" s="171"/>
      <c r="B39" s="159"/>
      <c r="C39" s="76"/>
      <c r="D39" s="159" t="s">
        <v>555</v>
      </c>
      <c r="E39" s="169"/>
      <c r="F39" s="166" t="s">
        <v>556</v>
      </c>
      <c r="G39" s="219">
        <f>SUM(G40)</f>
        <v>550000</v>
      </c>
      <c r="H39" s="53">
        <f>SUM(H40)</f>
        <v>832000</v>
      </c>
    </row>
    <row r="40" spans="1:8" s="52" customFormat="1" ht="15.75">
      <c r="A40" s="171" t="s">
        <v>469</v>
      </c>
      <c r="B40" s="159"/>
      <c r="C40" s="76"/>
      <c r="D40" s="169"/>
      <c r="E40" s="169" t="s">
        <v>557</v>
      </c>
      <c r="F40" s="161" t="s">
        <v>559</v>
      </c>
      <c r="G40" s="220">
        <v>550000</v>
      </c>
      <c r="H40" s="30">
        <v>832000</v>
      </c>
    </row>
    <row r="41" spans="1:8" s="52" customFormat="1" ht="15.75">
      <c r="A41" s="171"/>
      <c r="B41" s="76"/>
      <c r="C41" s="76" t="s">
        <v>980</v>
      </c>
      <c r="D41" s="76"/>
      <c r="E41" s="76"/>
      <c r="F41" s="162" t="s">
        <v>981</v>
      </c>
      <c r="G41" s="218">
        <f>SUM(G42)</f>
        <v>3620000</v>
      </c>
      <c r="H41" s="41">
        <f>SUM(H42)</f>
        <v>3800000</v>
      </c>
    </row>
    <row r="42" spans="1:8" s="52" customFormat="1" ht="31.5">
      <c r="A42" s="171"/>
      <c r="B42" s="169"/>
      <c r="C42" s="169"/>
      <c r="D42" s="159" t="s">
        <v>982</v>
      </c>
      <c r="E42" s="169"/>
      <c r="F42" s="166" t="s">
        <v>1012</v>
      </c>
      <c r="G42" s="219">
        <f>+G43</f>
        <v>3620000</v>
      </c>
      <c r="H42" s="53">
        <f>+H43</f>
        <v>3800000</v>
      </c>
    </row>
    <row r="43" spans="1:8" s="52" customFormat="1" ht="34.5" customHeight="1" thickBot="1">
      <c r="A43" s="184" t="s">
        <v>470</v>
      </c>
      <c r="B43" s="175"/>
      <c r="C43" s="174"/>
      <c r="D43" s="174"/>
      <c r="E43" s="175" t="s">
        <v>983</v>
      </c>
      <c r="F43" s="197" t="s">
        <v>754</v>
      </c>
      <c r="G43" s="230">
        <v>3620000</v>
      </c>
      <c r="H43" s="118">
        <v>3800000</v>
      </c>
    </row>
    <row r="44" spans="1:8" s="52" customFormat="1" ht="21" customHeight="1">
      <c r="A44" s="322" t="s">
        <v>236</v>
      </c>
      <c r="B44" s="323"/>
      <c r="C44" s="323"/>
      <c r="D44" s="323"/>
      <c r="E44" s="323"/>
      <c r="F44" s="323"/>
      <c r="G44" s="271">
        <f>SUM(G45)</f>
        <v>600000</v>
      </c>
      <c r="H44" s="272">
        <f>SUM(H45)</f>
        <v>910000</v>
      </c>
    </row>
    <row r="45" spans="1:8" s="52" customFormat="1" ht="15.75">
      <c r="A45" s="355" t="s">
        <v>235</v>
      </c>
      <c r="B45" s="356"/>
      <c r="C45" s="356"/>
      <c r="D45" s="356"/>
      <c r="E45" s="356"/>
      <c r="F45" s="356"/>
      <c r="G45" s="273">
        <f>SUM(G61+G55+G46)</f>
        <v>600000</v>
      </c>
      <c r="H45" s="242">
        <f>SUM(H61+H55+H46)</f>
        <v>910000</v>
      </c>
    </row>
    <row r="46" spans="1:8" s="52" customFormat="1" ht="15.75">
      <c r="A46" s="328" t="s">
        <v>237</v>
      </c>
      <c r="B46" s="329"/>
      <c r="C46" s="329"/>
      <c r="D46" s="329"/>
      <c r="E46" s="329"/>
      <c r="F46" s="330"/>
      <c r="G46" s="273">
        <f>SUM(G49+G52)</f>
        <v>350000</v>
      </c>
      <c r="H46" s="242">
        <f>SUM(H49+H52)</f>
        <v>510000</v>
      </c>
    </row>
    <row r="47" spans="1:8" s="52" customFormat="1" ht="16.5" thickBot="1">
      <c r="A47" s="350" t="s">
        <v>1228</v>
      </c>
      <c r="B47" s="351"/>
      <c r="C47" s="351"/>
      <c r="D47" s="351"/>
      <c r="E47" s="351"/>
      <c r="F47" s="351"/>
      <c r="G47" s="274"/>
      <c r="H47" s="254"/>
    </row>
    <row r="48" spans="1:8" s="52" customFormat="1" ht="15.75">
      <c r="A48" s="171"/>
      <c r="B48" s="27" t="s">
        <v>991</v>
      </c>
      <c r="C48" s="168"/>
      <c r="D48" s="168"/>
      <c r="E48" s="168"/>
      <c r="F48" s="76" t="s">
        <v>1008</v>
      </c>
      <c r="G48" s="220"/>
      <c r="H48" s="30"/>
    </row>
    <row r="49" spans="1:8" s="52" customFormat="1" ht="15.75">
      <c r="A49" s="171"/>
      <c r="B49" s="159"/>
      <c r="C49" s="76" t="s">
        <v>919</v>
      </c>
      <c r="D49" s="159"/>
      <c r="E49" s="159"/>
      <c r="F49" s="27" t="s">
        <v>920</v>
      </c>
      <c r="G49" s="218">
        <f>SUM(G50)</f>
        <v>10000</v>
      </c>
      <c r="H49" s="41">
        <f>SUM(H50)</f>
        <v>10000</v>
      </c>
    </row>
    <row r="50" spans="1:8" s="52" customFormat="1" ht="15.75">
      <c r="A50" s="171"/>
      <c r="B50" s="159"/>
      <c r="C50" s="76"/>
      <c r="D50" s="159" t="s">
        <v>924</v>
      </c>
      <c r="E50" s="159"/>
      <c r="F50" s="22" t="s">
        <v>925</v>
      </c>
      <c r="G50" s="219">
        <f>SUM(G51)</f>
        <v>10000</v>
      </c>
      <c r="H50" s="53">
        <f>SUM(H51)</f>
        <v>10000</v>
      </c>
    </row>
    <row r="51" spans="1:8" s="52" customFormat="1" ht="15.75">
      <c r="A51" s="171" t="s">
        <v>471</v>
      </c>
      <c r="B51" s="159"/>
      <c r="C51" s="76"/>
      <c r="D51" s="169"/>
      <c r="E51" s="169" t="s">
        <v>926</v>
      </c>
      <c r="F51" s="23" t="s">
        <v>927</v>
      </c>
      <c r="G51" s="220">
        <v>10000</v>
      </c>
      <c r="H51" s="30">
        <v>10000</v>
      </c>
    </row>
    <row r="52" spans="1:8" s="52" customFormat="1" ht="15.75">
      <c r="A52" s="171"/>
      <c r="B52" s="159"/>
      <c r="C52" s="76" t="s">
        <v>930</v>
      </c>
      <c r="D52" s="169"/>
      <c r="E52" s="169"/>
      <c r="F52" s="27" t="s">
        <v>53</v>
      </c>
      <c r="G52" s="218">
        <f>SUM(G53)</f>
        <v>340000</v>
      </c>
      <c r="H52" s="41">
        <f>SUM(H53)</f>
        <v>500000</v>
      </c>
    </row>
    <row r="53" spans="1:8" s="52" customFormat="1" ht="31.5">
      <c r="A53" s="171"/>
      <c r="B53" s="159"/>
      <c r="C53" s="76"/>
      <c r="D53" s="169" t="s">
        <v>935</v>
      </c>
      <c r="E53" s="169"/>
      <c r="F53" s="22" t="s">
        <v>1020</v>
      </c>
      <c r="G53" s="219">
        <f>SUM(G54)</f>
        <v>340000</v>
      </c>
      <c r="H53" s="53">
        <f>SUM(H54)</f>
        <v>500000</v>
      </c>
    </row>
    <row r="54" spans="1:8" s="52" customFormat="1" ht="32.25" thickBot="1">
      <c r="A54" s="184" t="s">
        <v>472</v>
      </c>
      <c r="B54" s="210"/>
      <c r="C54" s="174"/>
      <c r="D54" s="175"/>
      <c r="E54" s="175" t="s">
        <v>936</v>
      </c>
      <c r="F54" s="35" t="s">
        <v>574</v>
      </c>
      <c r="G54" s="221">
        <v>340000</v>
      </c>
      <c r="H54" s="118">
        <v>500000</v>
      </c>
    </row>
    <row r="55" spans="1:8" s="52" customFormat="1" ht="15.75">
      <c r="A55" s="325" t="s">
        <v>239</v>
      </c>
      <c r="B55" s="326"/>
      <c r="C55" s="326"/>
      <c r="D55" s="326"/>
      <c r="E55" s="326"/>
      <c r="F55" s="327"/>
      <c r="G55" s="269">
        <f>SUM(G58)</f>
        <v>150000</v>
      </c>
      <c r="H55" s="243">
        <f>SUM(H58)</f>
        <v>300000</v>
      </c>
    </row>
    <row r="56" spans="1:8" s="52" customFormat="1" ht="16.5" thickBot="1">
      <c r="A56" s="350" t="s">
        <v>1227</v>
      </c>
      <c r="B56" s="351"/>
      <c r="C56" s="351"/>
      <c r="D56" s="351"/>
      <c r="E56" s="351"/>
      <c r="F56" s="351"/>
      <c r="G56" s="270"/>
      <c r="H56" s="268"/>
    </row>
    <row r="57" spans="1:8" s="52" customFormat="1" ht="15.75">
      <c r="A57" s="171"/>
      <c r="B57" s="27" t="s">
        <v>991</v>
      </c>
      <c r="C57" s="168"/>
      <c r="D57" s="168"/>
      <c r="E57" s="168"/>
      <c r="F57" s="76" t="s">
        <v>1008</v>
      </c>
      <c r="G57" s="220"/>
      <c r="H57" s="30"/>
    </row>
    <row r="58" spans="1:8" s="52" customFormat="1" ht="15.75">
      <c r="A58" s="171"/>
      <c r="B58" s="159"/>
      <c r="C58" s="76" t="s">
        <v>930</v>
      </c>
      <c r="D58" s="169"/>
      <c r="E58" s="169"/>
      <c r="F58" s="27" t="s">
        <v>53</v>
      </c>
      <c r="G58" s="248">
        <f>SUM(G59)</f>
        <v>150000</v>
      </c>
      <c r="H58" s="200">
        <f>SUM(H59)</f>
        <v>300000</v>
      </c>
    </row>
    <row r="59" spans="1:8" s="52" customFormat="1" ht="31.5">
      <c r="A59" s="171"/>
      <c r="B59" s="159"/>
      <c r="C59" s="76"/>
      <c r="D59" s="169" t="s">
        <v>935</v>
      </c>
      <c r="E59" s="169"/>
      <c r="F59" s="22" t="s">
        <v>1020</v>
      </c>
      <c r="G59" s="249">
        <f>SUM(G60)</f>
        <v>150000</v>
      </c>
      <c r="H59" s="199">
        <f>SUM(H60)</f>
        <v>300000</v>
      </c>
    </row>
    <row r="60" spans="1:8" s="52" customFormat="1" ht="32.25" thickBot="1">
      <c r="A60" s="171" t="s">
        <v>473</v>
      </c>
      <c r="B60" s="159"/>
      <c r="C60" s="76"/>
      <c r="D60" s="169"/>
      <c r="E60" s="169" t="s">
        <v>936</v>
      </c>
      <c r="F60" s="23" t="s">
        <v>761</v>
      </c>
      <c r="G60" s="220">
        <v>150000</v>
      </c>
      <c r="H60" s="30">
        <v>300000</v>
      </c>
    </row>
    <row r="61" spans="1:8" s="52" customFormat="1" ht="15.75">
      <c r="A61" s="325" t="s">
        <v>238</v>
      </c>
      <c r="B61" s="326"/>
      <c r="C61" s="326"/>
      <c r="D61" s="326"/>
      <c r="E61" s="326"/>
      <c r="F61" s="327"/>
      <c r="G61" s="269">
        <f>SUM(G64)</f>
        <v>100000</v>
      </c>
      <c r="H61" s="243">
        <f>SUM(H64)</f>
        <v>100000</v>
      </c>
    </row>
    <row r="62" spans="1:8" s="52" customFormat="1" ht="16.5" thickBot="1">
      <c r="A62" s="350" t="s">
        <v>1227</v>
      </c>
      <c r="B62" s="351"/>
      <c r="C62" s="351"/>
      <c r="D62" s="351"/>
      <c r="E62" s="351"/>
      <c r="F62" s="351"/>
      <c r="G62" s="270"/>
      <c r="H62" s="268"/>
    </row>
    <row r="63" spans="1:8" s="52" customFormat="1" ht="15.75">
      <c r="A63" s="171"/>
      <c r="B63" s="27" t="s">
        <v>991</v>
      </c>
      <c r="C63" s="168"/>
      <c r="D63" s="168"/>
      <c r="E63" s="168"/>
      <c r="F63" s="76" t="s">
        <v>1008</v>
      </c>
      <c r="G63" s="220"/>
      <c r="H63" s="30"/>
    </row>
    <row r="64" spans="1:8" s="52" customFormat="1" ht="15.75">
      <c r="A64" s="171"/>
      <c r="B64" s="159"/>
      <c r="C64" s="76" t="s">
        <v>942</v>
      </c>
      <c r="D64" s="159"/>
      <c r="E64" s="159"/>
      <c r="F64" s="27" t="s">
        <v>1018</v>
      </c>
      <c r="G64" s="218">
        <f>SUM(G65)</f>
        <v>100000</v>
      </c>
      <c r="H64" s="41">
        <f>SUM(H65)</f>
        <v>100000</v>
      </c>
    </row>
    <row r="65" spans="1:8" s="52" customFormat="1" ht="15.75">
      <c r="A65" s="171"/>
      <c r="B65" s="159"/>
      <c r="C65" s="76"/>
      <c r="D65" s="159" t="s">
        <v>943</v>
      </c>
      <c r="E65" s="159"/>
      <c r="F65" s="22" t="s">
        <v>944</v>
      </c>
      <c r="G65" s="219">
        <f>SUM(G66)</f>
        <v>100000</v>
      </c>
      <c r="H65" s="53">
        <f>SUM(H66)</f>
        <v>100000</v>
      </c>
    </row>
    <row r="66" spans="1:8" s="52" customFormat="1" ht="16.5" thickBot="1">
      <c r="A66" s="184" t="s">
        <v>474</v>
      </c>
      <c r="B66" s="210"/>
      <c r="C66" s="174"/>
      <c r="D66" s="210"/>
      <c r="E66" s="175" t="s">
        <v>945</v>
      </c>
      <c r="F66" s="35" t="s">
        <v>561</v>
      </c>
      <c r="G66" s="221">
        <v>100000</v>
      </c>
      <c r="H66" s="118">
        <v>100000</v>
      </c>
    </row>
    <row r="67" spans="1:8" s="51" customFormat="1" ht="27.75" customHeight="1" thickBot="1">
      <c r="A67" s="352" t="s">
        <v>241</v>
      </c>
      <c r="B67" s="353"/>
      <c r="C67" s="353"/>
      <c r="D67" s="353"/>
      <c r="E67" s="353"/>
      <c r="F67" s="354"/>
      <c r="G67" s="222">
        <f>SUM(G2+G44)</f>
        <v>10795000</v>
      </c>
      <c r="H67" s="95">
        <f>SUM(H2+H44)</f>
        <v>12242000</v>
      </c>
    </row>
    <row r="68" spans="1:6" ht="15.75">
      <c r="A68" s="43"/>
      <c r="B68" s="43"/>
      <c r="C68" s="43"/>
      <c r="D68" s="43"/>
      <c r="E68" s="43"/>
      <c r="F68" s="54"/>
    </row>
  </sheetData>
  <mergeCells count="15">
    <mergeCell ref="A2:F2"/>
    <mergeCell ref="A3:F3"/>
    <mergeCell ref="A4:F4"/>
    <mergeCell ref="A5:F5"/>
    <mergeCell ref="A28:F28"/>
    <mergeCell ref="A29:F29"/>
    <mergeCell ref="A46:F46"/>
    <mergeCell ref="A55:F55"/>
    <mergeCell ref="A44:F44"/>
    <mergeCell ref="A62:F62"/>
    <mergeCell ref="A67:F67"/>
    <mergeCell ref="A45:F45"/>
    <mergeCell ref="A47:F47"/>
    <mergeCell ref="A61:F61"/>
    <mergeCell ref="A56:F56"/>
  </mergeCells>
  <printOptions horizontalCentered="1"/>
  <pageMargins left="0.1968503937007874" right="0.1968503937007874" top="0.7874015748031497" bottom="0.7874015748031497" header="0.5511811023622047" footer="0.5905511811023623"/>
  <pageSetup firstPageNumber="134" useFirstPageNumber="1" horizontalDpi="300" verticalDpi="300" orientation="portrait" paperSize="9" scale="70" r:id="rId1"/>
  <headerFooter alignWithMargins="0">
    <oddHeader>&amp;C&amp;"Times New Roman,Bold"&amp;14RAZDJEL 002 - UPRAVNI ODJEL ZA PRORAČUN I GOSPODARSTVO</oddHeader>
    <oddFooter>&amp;C&amp;"Times New Roman,Uobičajeno"&amp;16&amp;P</oddFooter>
  </headerFooter>
  <rowBreaks count="1" manualBreakCount="1">
    <brk id="5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="75" zoomScaleNormal="75" workbookViewId="0" topLeftCell="A40">
      <selection activeCell="A57" sqref="A57:H57"/>
    </sheetView>
  </sheetViews>
  <sheetFormatPr defaultColWidth="9.140625" defaultRowHeight="12.75"/>
  <cols>
    <col min="1" max="1" width="5.00390625" style="57" customWidth="1"/>
    <col min="2" max="2" width="3.7109375" style="57" customWidth="1"/>
    <col min="3" max="3" width="4.28125" style="57" bestFit="1" customWidth="1"/>
    <col min="4" max="4" width="5.8515625" style="57" bestFit="1" customWidth="1"/>
    <col min="5" max="5" width="7.140625" style="57" customWidth="1"/>
    <col min="6" max="6" width="79.7109375" style="57" customWidth="1"/>
    <col min="7" max="8" width="16.8515625" style="10" bestFit="1" customWidth="1"/>
  </cols>
  <sheetData>
    <row r="1" spans="1:8" ht="84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581</v>
      </c>
      <c r="H1" s="195" t="s">
        <v>706</v>
      </c>
    </row>
    <row r="2" spans="1:8" ht="15.75">
      <c r="A2" s="325" t="s">
        <v>329</v>
      </c>
      <c r="B2" s="326"/>
      <c r="C2" s="326"/>
      <c r="D2" s="326"/>
      <c r="E2" s="326"/>
      <c r="F2" s="327"/>
      <c r="G2" s="238">
        <f>SUM(G6+G14)</f>
        <v>0</v>
      </c>
      <c r="H2" s="238">
        <f>SUM(H6+H14)</f>
        <v>4788000</v>
      </c>
    </row>
    <row r="3" spans="1:8" ht="15.75">
      <c r="A3" s="331" t="s">
        <v>330</v>
      </c>
      <c r="B3" s="332"/>
      <c r="C3" s="332"/>
      <c r="D3" s="332"/>
      <c r="E3" s="332"/>
      <c r="F3" s="333"/>
      <c r="G3" s="240">
        <f>SUM(G6+G14)</f>
        <v>0</v>
      </c>
      <c r="H3" s="240">
        <f>SUM(H6+H14)</f>
        <v>4788000</v>
      </c>
    </row>
    <row r="4" spans="1:8" ht="16.5" thickBot="1">
      <c r="A4" s="313" t="s">
        <v>1224</v>
      </c>
      <c r="B4" s="314"/>
      <c r="C4" s="314"/>
      <c r="D4" s="314"/>
      <c r="E4" s="314"/>
      <c r="F4" s="315"/>
      <c r="G4" s="253"/>
      <c r="H4" s="253"/>
    </row>
    <row r="5" spans="1:8" ht="15.75">
      <c r="A5" s="47"/>
      <c r="B5" s="27" t="s">
        <v>991</v>
      </c>
      <c r="C5" s="168"/>
      <c r="D5" s="168"/>
      <c r="E5" s="168"/>
      <c r="F5" s="76" t="s">
        <v>1008</v>
      </c>
      <c r="G5" s="56"/>
      <c r="H5" s="56"/>
    </row>
    <row r="6" spans="1:8" ht="15.75">
      <c r="A6" s="47"/>
      <c r="B6" s="168"/>
      <c r="C6" s="27" t="s">
        <v>859</v>
      </c>
      <c r="D6" s="168"/>
      <c r="E6" s="168"/>
      <c r="F6" s="27" t="s">
        <v>860</v>
      </c>
      <c r="G6" s="56">
        <f>SUM(G7+G9+G11)</f>
        <v>0</v>
      </c>
      <c r="H6" s="56">
        <f>SUM(H7+H9+H11)</f>
        <v>4556000</v>
      </c>
    </row>
    <row r="7" spans="1:8" ht="15.75">
      <c r="A7" s="47"/>
      <c r="B7" s="169"/>
      <c r="C7" s="169"/>
      <c r="D7" s="159" t="s">
        <v>861</v>
      </c>
      <c r="E7" s="169"/>
      <c r="F7" s="22" t="s">
        <v>862</v>
      </c>
      <c r="G7" s="100">
        <f>SUM(G8)</f>
        <v>0</v>
      </c>
      <c r="H7" s="100">
        <f>SUM(H8)</f>
        <v>3600000</v>
      </c>
    </row>
    <row r="8" spans="1:8" ht="15.75">
      <c r="A8" s="32" t="s">
        <v>475</v>
      </c>
      <c r="B8" s="169"/>
      <c r="C8" s="169"/>
      <c r="D8" s="169"/>
      <c r="E8" s="169" t="s">
        <v>863</v>
      </c>
      <c r="F8" s="23" t="s">
        <v>1009</v>
      </c>
      <c r="G8" s="101">
        <v>0</v>
      </c>
      <c r="H8" s="101">
        <v>3600000</v>
      </c>
    </row>
    <row r="9" spans="1:8" ht="15.75">
      <c r="A9" s="32"/>
      <c r="B9" s="169"/>
      <c r="C9" s="169"/>
      <c r="D9" s="159" t="s">
        <v>864</v>
      </c>
      <c r="E9" s="169"/>
      <c r="F9" s="22" t="s">
        <v>865</v>
      </c>
      <c r="G9" s="100">
        <f>SUM(G10)</f>
        <v>0</v>
      </c>
      <c r="H9" s="100">
        <f>SUM(H10)</f>
        <v>370000</v>
      </c>
    </row>
    <row r="10" spans="1:8" ht="15.75">
      <c r="A10" s="32" t="s">
        <v>476</v>
      </c>
      <c r="B10" s="169"/>
      <c r="C10" s="169"/>
      <c r="D10" s="159"/>
      <c r="E10" s="169" t="s">
        <v>866</v>
      </c>
      <c r="F10" s="23" t="s">
        <v>867</v>
      </c>
      <c r="G10" s="101">
        <v>0</v>
      </c>
      <c r="H10" s="101">
        <v>370000</v>
      </c>
    </row>
    <row r="11" spans="1:8" ht="15.75">
      <c r="A11" s="32"/>
      <c r="B11" s="169"/>
      <c r="C11" s="169"/>
      <c r="D11" s="159" t="s">
        <v>868</v>
      </c>
      <c r="E11" s="169"/>
      <c r="F11" s="22" t="s">
        <v>869</v>
      </c>
      <c r="G11" s="100">
        <f>SUM(+G12+G13)</f>
        <v>0</v>
      </c>
      <c r="H11" s="100">
        <f>SUM(+H12+H13)</f>
        <v>586000</v>
      </c>
    </row>
    <row r="12" spans="1:8" ht="15.75">
      <c r="A12" s="32" t="s">
        <v>477</v>
      </c>
      <c r="B12" s="169"/>
      <c r="C12" s="169"/>
      <c r="D12" s="169"/>
      <c r="E12" s="169" t="s">
        <v>870</v>
      </c>
      <c r="F12" s="23" t="s">
        <v>871</v>
      </c>
      <c r="G12" s="101">
        <v>0</v>
      </c>
      <c r="H12" s="101">
        <v>555000</v>
      </c>
    </row>
    <row r="13" spans="1:8" ht="15.75">
      <c r="A13" s="32" t="s">
        <v>478</v>
      </c>
      <c r="B13" s="169"/>
      <c r="C13" s="169"/>
      <c r="D13" s="169"/>
      <c r="E13" s="169" t="s">
        <v>872</v>
      </c>
      <c r="F13" s="23" t="s">
        <v>873</v>
      </c>
      <c r="G13" s="101">
        <v>0</v>
      </c>
      <c r="H13" s="101">
        <v>31000</v>
      </c>
    </row>
    <row r="14" spans="1:8" ht="15.75">
      <c r="A14" s="32"/>
      <c r="B14" s="76"/>
      <c r="C14" s="76" t="s">
        <v>874</v>
      </c>
      <c r="D14" s="76"/>
      <c r="E14" s="76"/>
      <c r="F14" s="27" t="s">
        <v>875</v>
      </c>
      <c r="G14" s="56">
        <f>SUM(G15+G17+G19)</f>
        <v>0</v>
      </c>
      <c r="H14" s="56">
        <f>SUM(H15+H17+H19)</f>
        <v>232000</v>
      </c>
    </row>
    <row r="15" spans="1:8" ht="15.75">
      <c r="A15" s="32"/>
      <c r="B15" s="168"/>
      <c r="C15" s="27"/>
      <c r="D15" s="159" t="s">
        <v>876</v>
      </c>
      <c r="E15" s="168"/>
      <c r="F15" s="22" t="s">
        <v>877</v>
      </c>
      <c r="G15" s="100">
        <f>SUM(+G16)</f>
        <v>0</v>
      </c>
      <c r="H15" s="100">
        <f>SUM(+H16)</f>
        <v>120000</v>
      </c>
    </row>
    <row r="16" spans="1:8" ht="15.75">
      <c r="A16" s="32" t="s">
        <v>479</v>
      </c>
      <c r="B16" s="169"/>
      <c r="C16" s="27"/>
      <c r="D16" s="169"/>
      <c r="E16" s="169" t="s">
        <v>880</v>
      </c>
      <c r="F16" s="23" t="s">
        <v>1031</v>
      </c>
      <c r="G16" s="101">
        <v>0</v>
      </c>
      <c r="H16" s="101">
        <v>120000</v>
      </c>
    </row>
    <row r="17" spans="1:8" ht="15.75">
      <c r="A17" s="32"/>
      <c r="B17" s="169"/>
      <c r="C17" s="27"/>
      <c r="D17" s="159" t="s">
        <v>883</v>
      </c>
      <c r="E17" s="169"/>
      <c r="F17" s="22" t="s">
        <v>884</v>
      </c>
      <c r="G17" s="100">
        <f>SUM(G18)</f>
        <v>0</v>
      </c>
      <c r="H17" s="100">
        <f>SUM(H18)</f>
        <v>100000</v>
      </c>
    </row>
    <row r="18" spans="1:8" ht="15.75">
      <c r="A18" s="32" t="s">
        <v>480</v>
      </c>
      <c r="B18" s="169"/>
      <c r="C18" s="27"/>
      <c r="D18" s="169"/>
      <c r="E18" s="169" t="s">
        <v>885</v>
      </c>
      <c r="F18" s="23" t="s">
        <v>1032</v>
      </c>
      <c r="G18" s="101">
        <v>0</v>
      </c>
      <c r="H18" s="101">
        <v>100000</v>
      </c>
    </row>
    <row r="19" spans="1:8" ht="15.75">
      <c r="A19" s="32"/>
      <c r="B19" s="169"/>
      <c r="C19" s="169"/>
      <c r="D19" s="159" t="s">
        <v>911</v>
      </c>
      <c r="E19" s="169"/>
      <c r="F19" s="22" t="s">
        <v>994</v>
      </c>
      <c r="G19" s="100">
        <f>SUM(G20)</f>
        <v>0</v>
      </c>
      <c r="H19" s="100">
        <f>SUM(H20)</f>
        <v>12000</v>
      </c>
    </row>
    <row r="20" spans="1:8" ht="16.5" thickBot="1">
      <c r="A20" s="32" t="s">
        <v>909</v>
      </c>
      <c r="B20" s="169"/>
      <c r="C20" s="169"/>
      <c r="D20" s="169"/>
      <c r="E20" s="169" t="s">
        <v>915</v>
      </c>
      <c r="F20" s="23" t="s">
        <v>916</v>
      </c>
      <c r="G20" s="101">
        <v>0</v>
      </c>
      <c r="H20" s="101">
        <v>12000</v>
      </c>
    </row>
    <row r="21" spans="1:8" ht="15.75">
      <c r="A21" s="325" t="s">
        <v>331</v>
      </c>
      <c r="B21" s="326"/>
      <c r="C21" s="326"/>
      <c r="D21" s="326"/>
      <c r="E21" s="326"/>
      <c r="F21" s="327"/>
      <c r="G21" s="238">
        <f>SUM(G22+G35+G45+G57+G51)</f>
        <v>3985000</v>
      </c>
      <c r="H21" s="238">
        <f>SUM(H22+H35+H45+H57+H51)</f>
        <v>5651000</v>
      </c>
    </row>
    <row r="22" spans="1:8" ht="15.75">
      <c r="A22" s="360" t="s">
        <v>338</v>
      </c>
      <c r="B22" s="361"/>
      <c r="C22" s="361"/>
      <c r="D22" s="361"/>
      <c r="E22" s="361"/>
      <c r="F22" s="362"/>
      <c r="G22" s="292">
        <f>SUM(G25+G31)</f>
        <v>1600000</v>
      </c>
      <c r="H22" s="292">
        <f>SUM(H25+H31)</f>
        <v>2320000</v>
      </c>
    </row>
    <row r="23" spans="1:8" ht="16.5" thickBot="1">
      <c r="A23" s="313" t="s">
        <v>1229</v>
      </c>
      <c r="B23" s="314"/>
      <c r="C23" s="314"/>
      <c r="D23" s="314"/>
      <c r="E23" s="314"/>
      <c r="F23" s="315"/>
      <c r="G23" s="253"/>
      <c r="H23" s="253"/>
    </row>
    <row r="24" spans="1:8" ht="15.75">
      <c r="A24" s="85"/>
      <c r="B24" s="162">
        <v>3</v>
      </c>
      <c r="C24" s="168"/>
      <c r="D24" s="168"/>
      <c r="E24" s="168"/>
      <c r="F24" s="76" t="s">
        <v>1014</v>
      </c>
      <c r="G24" s="56"/>
      <c r="H24" s="56"/>
    </row>
    <row r="25" spans="1:8" ht="15.75">
      <c r="A25" s="85"/>
      <c r="B25" s="163"/>
      <c r="C25" s="27" t="s">
        <v>874</v>
      </c>
      <c r="D25" s="168"/>
      <c r="E25" s="168"/>
      <c r="F25" s="27" t="s">
        <v>875</v>
      </c>
      <c r="G25" s="41">
        <f>+G26+G28</f>
        <v>0</v>
      </c>
      <c r="H25" s="41">
        <f>+H26+H28</f>
        <v>300000</v>
      </c>
    </row>
    <row r="26" spans="1:8" ht="15.75">
      <c r="A26" s="85"/>
      <c r="B26" s="163"/>
      <c r="C26" s="27"/>
      <c r="D26" s="22" t="s">
        <v>893</v>
      </c>
      <c r="E26" s="23"/>
      <c r="F26" s="22" t="s">
        <v>894</v>
      </c>
      <c r="G26" s="53">
        <f>SUM(G27:G27)</f>
        <v>0</v>
      </c>
      <c r="H26" s="53">
        <f>SUM(H27:H27)</f>
        <v>250000</v>
      </c>
    </row>
    <row r="27" spans="1:8" ht="15.75">
      <c r="A27" s="85">
        <v>297</v>
      </c>
      <c r="B27" s="163"/>
      <c r="C27" s="23"/>
      <c r="D27" s="23"/>
      <c r="E27" s="23" t="s">
        <v>904</v>
      </c>
      <c r="F27" s="23" t="s">
        <v>212</v>
      </c>
      <c r="G27" s="30">
        <v>0</v>
      </c>
      <c r="H27" s="30">
        <v>250000</v>
      </c>
    </row>
    <row r="28" spans="1:8" ht="15.75">
      <c r="A28" s="85"/>
      <c r="B28" s="163"/>
      <c r="C28" s="27"/>
      <c r="D28" s="159" t="s">
        <v>911</v>
      </c>
      <c r="E28" s="23"/>
      <c r="F28" s="22" t="s">
        <v>994</v>
      </c>
      <c r="G28" s="53">
        <f>SUM(G29:G29)</f>
        <v>0</v>
      </c>
      <c r="H28" s="53">
        <f>SUM(H29:H29)</f>
        <v>50000</v>
      </c>
    </row>
    <row r="29" spans="1:8" ht="15.75">
      <c r="A29" s="85">
        <v>298</v>
      </c>
      <c r="B29" s="163"/>
      <c r="C29" s="27"/>
      <c r="D29" s="159"/>
      <c r="E29" s="23" t="s">
        <v>917</v>
      </c>
      <c r="F29" s="23" t="s">
        <v>918</v>
      </c>
      <c r="G29" s="30">
        <v>0</v>
      </c>
      <c r="H29" s="30">
        <v>50000</v>
      </c>
    </row>
    <row r="30" spans="1:8" ht="15.75">
      <c r="A30" s="85"/>
      <c r="B30" s="162">
        <v>4</v>
      </c>
      <c r="C30" s="169"/>
      <c r="D30" s="169"/>
      <c r="E30" s="169"/>
      <c r="F30" s="162" t="s">
        <v>1015</v>
      </c>
      <c r="G30" s="30"/>
      <c r="H30" s="30"/>
    </row>
    <row r="31" spans="1:8" ht="15.75">
      <c r="A31" s="85"/>
      <c r="B31" s="163"/>
      <c r="C31" s="76" t="s">
        <v>954</v>
      </c>
      <c r="D31" s="169"/>
      <c r="E31" s="169"/>
      <c r="F31" s="162" t="s">
        <v>955</v>
      </c>
      <c r="G31" s="41">
        <f>SUM(G32)</f>
        <v>1600000</v>
      </c>
      <c r="H31" s="41">
        <f>SUM(H32)</f>
        <v>2020000</v>
      </c>
    </row>
    <row r="32" spans="1:8" ht="15.75">
      <c r="A32" s="85"/>
      <c r="B32" s="163"/>
      <c r="C32" s="76"/>
      <c r="D32" s="159" t="s">
        <v>1017</v>
      </c>
      <c r="E32" s="76"/>
      <c r="F32" s="160" t="s">
        <v>971</v>
      </c>
      <c r="G32" s="53">
        <f>SUM(G33:G34)</f>
        <v>1600000</v>
      </c>
      <c r="H32" s="53">
        <f>SUM(H33:H34)</f>
        <v>2020000</v>
      </c>
    </row>
    <row r="33" spans="1:8" ht="15.75">
      <c r="A33" s="85">
        <v>299</v>
      </c>
      <c r="B33" s="163"/>
      <c r="C33" s="169"/>
      <c r="D33" s="169"/>
      <c r="E33" s="169" t="s">
        <v>1005</v>
      </c>
      <c r="F33" s="163" t="s">
        <v>1006</v>
      </c>
      <c r="G33" s="30">
        <v>1600000</v>
      </c>
      <c r="H33" s="30">
        <v>2000000</v>
      </c>
    </row>
    <row r="34" spans="1:8" ht="16.5" thickBot="1">
      <c r="A34" s="85">
        <v>300</v>
      </c>
      <c r="B34" s="163"/>
      <c r="C34" s="169"/>
      <c r="D34" s="169"/>
      <c r="E34" s="169" t="s">
        <v>1005</v>
      </c>
      <c r="F34" s="163" t="s">
        <v>755</v>
      </c>
      <c r="G34" s="30">
        <v>0</v>
      </c>
      <c r="H34" s="30">
        <v>20000</v>
      </c>
    </row>
    <row r="35" spans="1:8" ht="15.75">
      <c r="A35" s="325" t="s">
        <v>332</v>
      </c>
      <c r="B35" s="326"/>
      <c r="C35" s="326"/>
      <c r="D35" s="326"/>
      <c r="E35" s="326"/>
      <c r="F35" s="327"/>
      <c r="G35" s="238">
        <f>SUM(G38+G42)</f>
        <v>1085000</v>
      </c>
      <c r="H35" s="238">
        <f>SUM(H38+H42)</f>
        <v>2031000</v>
      </c>
    </row>
    <row r="36" spans="1:8" s="283" customFormat="1" ht="27.75" customHeight="1" thickBot="1">
      <c r="A36" s="363" t="s">
        <v>21</v>
      </c>
      <c r="B36" s="364"/>
      <c r="C36" s="364"/>
      <c r="D36" s="364"/>
      <c r="E36" s="364"/>
      <c r="F36" s="365"/>
      <c r="G36" s="253"/>
      <c r="H36" s="253"/>
    </row>
    <row r="37" spans="1:8" s="283" customFormat="1" ht="15.75">
      <c r="A37" s="85"/>
      <c r="B37" s="162">
        <v>3</v>
      </c>
      <c r="C37" s="168"/>
      <c r="D37" s="168"/>
      <c r="E37" s="168"/>
      <c r="F37" s="76" t="s">
        <v>1014</v>
      </c>
      <c r="G37" s="56"/>
      <c r="H37" s="56"/>
    </row>
    <row r="38" spans="1:8" s="283" customFormat="1" ht="15.75">
      <c r="A38" s="85"/>
      <c r="B38" s="163"/>
      <c r="C38" s="27" t="s">
        <v>874</v>
      </c>
      <c r="D38" s="168"/>
      <c r="E38" s="168"/>
      <c r="F38" s="27" t="s">
        <v>875</v>
      </c>
      <c r="G38" s="41">
        <f>+G39</f>
        <v>1025000</v>
      </c>
      <c r="H38" s="41">
        <f>+H39</f>
        <v>1971000</v>
      </c>
    </row>
    <row r="39" spans="1:8" s="283" customFormat="1" ht="15.75">
      <c r="A39" s="85"/>
      <c r="B39" s="163"/>
      <c r="C39" s="27"/>
      <c r="D39" s="159" t="s">
        <v>911</v>
      </c>
      <c r="E39" s="23"/>
      <c r="F39" s="22" t="s">
        <v>994</v>
      </c>
      <c r="G39" s="53">
        <f>SUM(G40:G40)</f>
        <v>1025000</v>
      </c>
      <c r="H39" s="53">
        <f>SUM(H40:H40)</f>
        <v>1971000</v>
      </c>
    </row>
    <row r="40" spans="1:8" s="283" customFormat="1" ht="15.75">
      <c r="A40" s="85">
        <v>301</v>
      </c>
      <c r="B40" s="163"/>
      <c r="C40" s="23"/>
      <c r="D40" s="23"/>
      <c r="E40" s="23" t="s">
        <v>917</v>
      </c>
      <c r="F40" s="23" t="s">
        <v>687</v>
      </c>
      <c r="G40" s="30">
        <v>1025000</v>
      </c>
      <c r="H40" s="30">
        <v>1971000</v>
      </c>
    </row>
    <row r="41" spans="1:8" s="283" customFormat="1" ht="15.75">
      <c r="A41" s="224"/>
      <c r="B41" s="76" t="s">
        <v>992</v>
      </c>
      <c r="C41" s="76"/>
      <c r="D41" s="169"/>
      <c r="E41" s="169"/>
      <c r="F41" s="162" t="s">
        <v>1015</v>
      </c>
      <c r="G41" s="30"/>
      <c r="H41" s="30"/>
    </row>
    <row r="42" spans="1:8" s="283" customFormat="1" ht="15.75">
      <c r="A42" s="224"/>
      <c r="B42" s="159"/>
      <c r="C42" s="76" t="s">
        <v>954</v>
      </c>
      <c r="D42" s="159"/>
      <c r="E42" s="159"/>
      <c r="F42" s="27" t="s">
        <v>955</v>
      </c>
      <c r="G42" s="200">
        <f>SUM(G43)</f>
        <v>60000</v>
      </c>
      <c r="H42" s="200">
        <f>SUM(H43)</f>
        <v>60000</v>
      </c>
    </row>
    <row r="43" spans="1:8" s="283" customFormat="1" ht="15.75">
      <c r="A43" s="224"/>
      <c r="B43" s="159"/>
      <c r="C43" s="76"/>
      <c r="D43" s="159" t="s">
        <v>962</v>
      </c>
      <c r="E43" s="159"/>
      <c r="F43" s="22" t="s">
        <v>963</v>
      </c>
      <c r="G43" s="199">
        <f>SUM(G44:G44)</f>
        <v>60000</v>
      </c>
      <c r="H43" s="199">
        <f>SUM(H44:H44)</f>
        <v>60000</v>
      </c>
    </row>
    <row r="44" spans="1:8" s="283" customFormat="1" ht="32.25" thickBot="1">
      <c r="A44" s="224">
        <v>302</v>
      </c>
      <c r="B44" s="169"/>
      <c r="C44" s="76"/>
      <c r="D44" s="169"/>
      <c r="E44" s="169" t="s">
        <v>970</v>
      </c>
      <c r="F44" s="23" t="s">
        <v>609</v>
      </c>
      <c r="G44" s="30">
        <v>60000</v>
      </c>
      <c r="H44" s="30">
        <v>60000</v>
      </c>
    </row>
    <row r="45" spans="1:8" s="283" customFormat="1" ht="15.75">
      <c r="A45" s="325" t="s">
        <v>22</v>
      </c>
      <c r="B45" s="326"/>
      <c r="C45" s="326"/>
      <c r="D45" s="326"/>
      <c r="E45" s="326"/>
      <c r="F45" s="327"/>
      <c r="G45" s="238">
        <f>SUM(G48)</f>
        <v>450000</v>
      </c>
      <c r="H45" s="238">
        <f>SUM(H48)</f>
        <v>450000</v>
      </c>
    </row>
    <row r="46" spans="1:8" s="283" customFormat="1" ht="16.5" thickBot="1">
      <c r="A46" s="313" t="s">
        <v>1229</v>
      </c>
      <c r="B46" s="314"/>
      <c r="C46" s="314"/>
      <c r="D46" s="314"/>
      <c r="E46" s="314"/>
      <c r="F46" s="315"/>
      <c r="G46" s="253"/>
      <c r="H46" s="253"/>
    </row>
    <row r="47" spans="1:8" s="283" customFormat="1" ht="15.75">
      <c r="A47" s="85"/>
      <c r="B47" s="162">
        <v>3</v>
      </c>
      <c r="C47" s="168"/>
      <c r="D47" s="168"/>
      <c r="E47" s="168"/>
      <c r="F47" s="76" t="s">
        <v>1014</v>
      </c>
      <c r="G47" s="30"/>
      <c r="H47" s="30"/>
    </row>
    <row r="48" spans="1:8" s="283" customFormat="1" ht="15.75">
      <c r="A48" s="85"/>
      <c r="B48" s="163"/>
      <c r="C48" s="27" t="s">
        <v>874</v>
      </c>
      <c r="D48" s="168"/>
      <c r="E48" s="168"/>
      <c r="F48" s="27" t="s">
        <v>875</v>
      </c>
      <c r="G48" s="41">
        <f>SUM(+G49)</f>
        <v>450000</v>
      </c>
      <c r="H48" s="41">
        <f>SUM(+H49)</f>
        <v>450000</v>
      </c>
    </row>
    <row r="49" spans="1:8" s="283" customFormat="1" ht="15.75">
      <c r="A49" s="85"/>
      <c r="B49" s="163"/>
      <c r="C49" s="27"/>
      <c r="D49" s="159" t="s">
        <v>911</v>
      </c>
      <c r="E49" s="23"/>
      <c r="F49" s="22" t="s">
        <v>994</v>
      </c>
      <c r="G49" s="53">
        <f>SUM(G50)</f>
        <v>450000</v>
      </c>
      <c r="H49" s="53">
        <f>SUM(H50)</f>
        <v>450000</v>
      </c>
    </row>
    <row r="50" spans="1:8" s="283" customFormat="1" ht="16.5" thickBot="1">
      <c r="A50" s="85">
        <v>303</v>
      </c>
      <c r="B50" s="163"/>
      <c r="C50" s="23"/>
      <c r="D50" s="23"/>
      <c r="E50" s="23" t="s">
        <v>917</v>
      </c>
      <c r="F50" s="23" t="s">
        <v>687</v>
      </c>
      <c r="G50" s="30">
        <v>450000</v>
      </c>
      <c r="H50" s="30">
        <v>450000</v>
      </c>
    </row>
    <row r="51" spans="1:8" s="283" customFormat="1" ht="15.75">
      <c r="A51" s="325" t="s">
        <v>23</v>
      </c>
      <c r="B51" s="326"/>
      <c r="C51" s="326"/>
      <c r="D51" s="326"/>
      <c r="E51" s="326"/>
      <c r="F51" s="327"/>
      <c r="G51" s="238">
        <f>SUM(G54)</f>
        <v>450000</v>
      </c>
      <c r="H51" s="238">
        <f>SUM(H54)</f>
        <v>450000</v>
      </c>
    </row>
    <row r="52" spans="1:8" s="283" customFormat="1" ht="16.5" thickBot="1">
      <c r="A52" s="313" t="s">
        <v>1229</v>
      </c>
      <c r="B52" s="314"/>
      <c r="C52" s="314"/>
      <c r="D52" s="314"/>
      <c r="E52" s="314"/>
      <c r="F52" s="315"/>
      <c r="G52" s="253"/>
      <c r="H52" s="253"/>
    </row>
    <row r="53" spans="1:8" s="283" customFormat="1" ht="15.75">
      <c r="A53" s="85"/>
      <c r="B53" s="162">
        <v>4</v>
      </c>
      <c r="C53" s="169"/>
      <c r="D53" s="169"/>
      <c r="E53" s="169"/>
      <c r="F53" s="162" t="s">
        <v>1015</v>
      </c>
      <c r="G53" s="30"/>
      <c r="H53" s="30"/>
    </row>
    <row r="54" spans="1:8" s="283" customFormat="1" ht="15.75">
      <c r="A54" s="85"/>
      <c r="B54" s="163"/>
      <c r="C54" s="76" t="s">
        <v>954</v>
      </c>
      <c r="D54" s="169"/>
      <c r="E54" s="169"/>
      <c r="F54" s="162" t="s">
        <v>955</v>
      </c>
      <c r="G54" s="41">
        <f>SUM(+G55)</f>
        <v>450000</v>
      </c>
      <c r="H54" s="41">
        <f>SUM(+H55)</f>
        <v>450000</v>
      </c>
    </row>
    <row r="55" spans="1:8" s="283" customFormat="1" ht="15.75">
      <c r="A55" s="85"/>
      <c r="B55" s="163"/>
      <c r="C55" s="76"/>
      <c r="D55" s="159" t="s">
        <v>962</v>
      </c>
      <c r="E55" s="159"/>
      <c r="F55" s="22" t="s">
        <v>963</v>
      </c>
      <c r="G55" s="53">
        <f>SUM(G56)</f>
        <v>450000</v>
      </c>
      <c r="H55" s="53">
        <f>SUM(H56)</f>
        <v>450000</v>
      </c>
    </row>
    <row r="56" spans="1:8" s="283" customFormat="1" ht="16.5" thickBot="1">
      <c r="A56" s="85">
        <v>304</v>
      </c>
      <c r="B56" s="163"/>
      <c r="C56" s="76"/>
      <c r="D56" s="169"/>
      <c r="E56" s="169" t="s">
        <v>970</v>
      </c>
      <c r="F56" s="23" t="s">
        <v>765</v>
      </c>
      <c r="G56" s="30">
        <v>450000</v>
      </c>
      <c r="H56" s="30">
        <v>450000</v>
      </c>
    </row>
    <row r="57" spans="1:8" s="283" customFormat="1" ht="15.75">
      <c r="A57" s="357" t="s">
        <v>333</v>
      </c>
      <c r="B57" s="358"/>
      <c r="C57" s="358"/>
      <c r="D57" s="358"/>
      <c r="E57" s="358"/>
      <c r="F57" s="359"/>
      <c r="G57" s="293">
        <f>SUM(G60)</f>
        <v>400000</v>
      </c>
      <c r="H57" s="293">
        <f>SUM(H60)</f>
        <v>400000</v>
      </c>
    </row>
    <row r="58" spans="1:8" s="283" customFormat="1" ht="15.75" customHeight="1" thickBot="1">
      <c r="A58" s="313" t="s">
        <v>1229</v>
      </c>
      <c r="B58" s="314"/>
      <c r="C58" s="314"/>
      <c r="D58" s="314"/>
      <c r="E58" s="314"/>
      <c r="F58" s="315"/>
      <c r="G58" s="253"/>
      <c r="H58" s="253"/>
    </row>
    <row r="59" spans="1:8" ht="15.75">
      <c r="A59" s="32"/>
      <c r="B59" s="27" t="s">
        <v>991</v>
      </c>
      <c r="C59" s="168"/>
      <c r="D59" s="168"/>
      <c r="E59" s="168"/>
      <c r="F59" s="76" t="s">
        <v>1014</v>
      </c>
      <c r="G59" s="30"/>
      <c r="H59" s="30"/>
    </row>
    <row r="60" spans="1:8" ht="15.75">
      <c r="A60" s="32"/>
      <c r="B60" s="23"/>
      <c r="C60" s="27" t="s">
        <v>874</v>
      </c>
      <c r="D60" s="168"/>
      <c r="E60" s="168"/>
      <c r="F60" s="27" t="s">
        <v>875</v>
      </c>
      <c r="G60" s="41">
        <f>SUM(G61)</f>
        <v>400000</v>
      </c>
      <c r="H60" s="41">
        <f>SUM(H61)</f>
        <v>400000</v>
      </c>
    </row>
    <row r="61" spans="1:8" ht="15.75">
      <c r="A61" s="32"/>
      <c r="B61" s="23"/>
      <c r="C61" s="23"/>
      <c r="D61" s="159" t="s">
        <v>911</v>
      </c>
      <c r="E61" s="23"/>
      <c r="F61" s="22" t="s">
        <v>994</v>
      </c>
      <c r="G61" s="53">
        <f>SUM(G62:G62)</f>
        <v>400000</v>
      </c>
      <c r="H61" s="53">
        <f>SUM(H62:H62)</f>
        <v>400000</v>
      </c>
    </row>
    <row r="62" spans="1:8" ht="16.5" thickBot="1">
      <c r="A62" s="32" t="s">
        <v>481</v>
      </c>
      <c r="B62" s="23"/>
      <c r="C62" s="23"/>
      <c r="D62" s="23"/>
      <c r="E62" s="23" t="s">
        <v>917</v>
      </c>
      <c r="F62" s="23" t="s">
        <v>687</v>
      </c>
      <c r="G62" s="30">
        <v>400000</v>
      </c>
      <c r="H62" s="30">
        <v>400000</v>
      </c>
    </row>
    <row r="63" spans="1:8" ht="16.5" thickBot="1">
      <c r="A63" s="352" t="s">
        <v>299</v>
      </c>
      <c r="B63" s="353"/>
      <c r="C63" s="353"/>
      <c r="D63" s="353"/>
      <c r="E63" s="353"/>
      <c r="F63" s="354"/>
      <c r="G63" s="95">
        <f>SUM(G2+G21)</f>
        <v>3985000</v>
      </c>
      <c r="H63" s="95">
        <f>SUM(H2+H21)</f>
        <v>10439000</v>
      </c>
    </row>
    <row r="66" ht="15.75">
      <c r="H66" s="5"/>
    </row>
    <row r="67" ht="15.75">
      <c r="H67" s="5"/>
    </row>
    <row r="68" ht="15.75">
      <c r="H68" s="5"/>
    </row>
  </sheetData>
  <mergeCells count="15">
    <mergeCell ref="A52:F52"/>
    <mergeCell ref="A36:F36"/>
    <mergeCell ref="A45:F45"/>
    <mergeCell ref="A46:F46"/>
    <mergeCell ref="A51:F51"/>
    <mergeCell ref="A2:F2"/>
    <mergeCell ref="A3:F3"/>
    <mergeCell ref="A4:F4"/>
    <mergeCell ref="A63:F63"/>
    <mergeCell ref="A57:F57"/>
    <mergeCell ref="A58:F58"/>
    <mergeCell ref="A21:F21"/>
    <mergeCell ref="A23:F23"/>
    <mergeCell ref="A22:F22"/>
    <mergeCell ref="A35:F35"/>
  </mergeCells>
  <printOptions/>
  <pageMargins left="0.7480314960629921" right="0.7480314960629921" top="0.984251968503937" bottom="0.984251968503937" header="0.5118110236220472" footer="0.5118110236220472"/>
  <pageSetup firstPageNumber="139" useFirstPageNumber="1" horizontalDpi="600" verticalDpi="600" orientation="portrait" paperSize="9" scale="60" r:id="rId1"/>
  <headerFooter alignWithMargins="0">
    <oddHeader>&amp;C&amp;"Times New Roman,Bold"&amp;14RAZDJEL 003 - UPRAVNI ODJEL ZA PROSTORNO UREĐENJE</oddHeader>
    <oddFooter>&amp;C&amp;"Times New Roman,Uobičajeno"&amp;16&amp;P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97"/>
  <sheetViews>
    <sheetView zoomScale="75" zoomScaleNormal="75" workbookViewId="0" topLeftCell="A172">
      <selection activeCell="A58" sqref="A58:H58"/>
    </sheetView>
  </sheetViews>
  <sheetFormatPr defaultColWidth="9.140625" defaultRowHeight="12.75"/>
  <cols>
    <col min="1" max="1" width="5.00390625" style="57" customWidth="1"/>
    <col min="2" max="2" width="3.7109375" style="57" customWidth="1"/>
    <col min="3" max="3" width="4.28125" style="57" bestFit="1" customWidth="1"/>
    <col min="4" max="4" width="5.8515625" style="57" bestFit="1" customWidth="1"/>
    <col min="5" max="5" width="7.140625" style="57" customWidth="1"/>
    <col min="6" max="6" width="79.7109375" style="57" customWidth="1"/>
    <col min="7" max="7" width="16.7109375" style="10" customWidth="1"/>
    <col min="8" max="8" width="16.8515625" style="10" bestFit="1" customWidth="1"/>
    <col min="9" max="16384" width="7.8515625" style="10" customWidth="1"/>
  </cols>
  <sheetData>
    <row r="1" spans="1:8" s="19" customFormat="1" ht="99" customHeight="1" thickBot="1">
      <c r="A1" s="44" t="s">
        <v>990</v>
      </c>
      <c r="B1" s="45" t="s">
        <v>1007</v>
      </c>
      <c r="C1" s="45" t="s">
        <v>788</v>
      </c>
      <c r="D1" s="45" t="s">
        <v>789</v>
      </c>
      <c r="E1" s="45" t="s">
        <v>790</v>
      </c>
      <c r="F1" s="46" t="s">
        <v>858</v>
      </c>
      <c r="G1" s="216" t="s">
        <v>581</v>
      </c>
      <c r="H1" s="195" t="s">
        <v>706</v>
      </c>
    </row>
    <row r="2" spans="1:8" s="19" customFormat="1" ht="15" customHeight="1">
      <c r="A2" s="325" t="s">
        <v>334</v>
      </c>
      <c r="B2" s="326"/>
      <c r="C2" s="326"/>
      <c r="D2" s="326"/>
      <c r="E2" s="326"/>
      <c r="F2" s="327"/>
      <c r="G2" s="238">
        <f>SUM(G3)</f>
        <v>10855000</v>
      </c>
      <c r="H2" s="238">
        <f>SUM(H3)</f>
        <v>8635000</v>
      </c>
    </row>
    <row r="3" spans="1:8" s="19" customFormat="1" ht="15" customHeight="1">
      <c r="A3" s="328" t="s">
        <v>336</v>
      </c>
      <c r="B3" s="329"/>
      <c r="C3" s="329"/>
      <c r="D3" s="329"/>
      <c r="E3" s="329"/>
      <c r="F3" s="330"/>
      <c r="G3" s="239">
        <f>SUM(G7+G15)</f>
        <v>10855000</v>
      </c>
      <c r="H3" s="239">
        <f>SUM(H7+H15)</f>
        <v>8635000</v>
      </c>
    </row>
    <row r="4" spans="1:8" s="19" customFormat="1" ht="15" customHeight="1">
      <c r="A4" s="331" t="s">
        <v>337</v>
      </c>
      <c r="B4" s="332"/>
      <c r="C4" s="332"/>
      <c r="D4" s="332"/>
      <c r="E4" s="332"/>
      <c r="F4" s="333"/>
      <c r="G4" s="240">
        <f>SUM(G7+G15)</f>
        <v>10855000</v>
      </c>
      <c r="H4" s="240">
        <f>SUM(H7+H15)</f>
        <v>8635000</v>
      </c>
    </row>
    <row r="5" spans="1:8" s="19" customFormat="1" ht="15" customHeight="1" thickBot="1">
      <c r="A5" s="313" t="s">
        <v>1224</v>
      </c>
      <c r="B5" s="314"/>
      <c r="C5" s="314"/>
      <c r="D5" s="314"/>
      <c r="E5" s="314"/>
      <c r="F5" s="315"/>
      <c r="G5" s="253"/>
      <c r="H5" s="253"/>
    </row>
    <row r="6" spans="1:8" s="19" customFormat="1" ht="15" customHeight="1">
      <c r="A6" s="47"/>
      <c r="B6" s="27" t="s">
        <v>991</v>
      </c>
      <c r="C6" s="168"/>
      <c r="D6" s="168"/>
      <c r="E6" s="168"/>
      <c r="F6" s="76" t="s">
        <v>1008</v>
      </c>
      <c r="G6" s="56"/>
      <c r="H6" s="56"/>
    </row>
    <row r="7" spans="1:8" s="19" customFormat="1" ht="15" customHeight="1">
      <c r="A7" s="47"/>
      <c r="B7" s="168"/>
      <c r="C7" s="27" t="s">
        <v>859</v>
      </c>
      <c r="D7" s="168"/>
      <c r="E7" s="168"/>
      <c r="F7" s="27" t="s">
        <v>860</v>
      </c>
      <c r="G7" s="56">
        <f>SUM(G8+G10+G12)</f>
        <v>10460000</v>
      </c>
      <c r="H7" s="56">
        <f>SUM(H8+H10+H12)</f>
        <v>8230000</v>
      </c>
    </row>
    <row r="8" spans="1:8" s="19" customFormat="1" ht="15" customHeight="1">
      <c r="A8" s="47"/>
      <c r="B8" s="169"/>
      <c r="C8" s="169"/>
      <c r="D8" s="159" t="s">
        <v>861</v>
      </c>
      <c r="E8" s="169"/>
      <c r="F8" s="22" t="s">
        <v>862</v>
      </c>
      <c r="G8" s="100">
        <f>SUM(G9)</f>
        <v>8050000</v>
      </c>
      <c r="H8" s="100">
        <f>SUM(H9)</f>
        <v>6500000</v>
      </c>
    </row>
    <row r="9" spans="1:8" s="19" customFormat="1" ht="15" customHeight="1">
      <c r="A9" s="32" t="s">
        <v>482</v>
      </c>
      <c r="B9" s="169"/>
      <c r="C9" s="169"/>
      <c r="D9" s="169"/>
      <c r="E9" s="169" t="s">
        <v>863</v>
      </c>
      <c r="F9" s="23" t="s">
        <v>1009</v>
      </c>
      <c r="G9" s="101">
        <v>8050000</v>
      </c>
      <c r="H9" s="101">
        <v>6500000</v>
      </c>
    </row>
    <row r="10" spans="1:8" s="19" customFormat="1" ht="15" customHeight="1">
      <c r="A10" s="32"/>
      <c r="B10" s="169"/>
      <c r="C10" s="169"/>
      <c r="D10" s="159" t="s">
        <v>864</v>
      </c>
      <c r="E10" s="169"/>
      <c r="F10" s="22" t="s">
        <v>865</v>
      </c>
      <c r="G10" s="100">
        <f>SUM(G11)</f>
        <v>1020000</v>
      </c>
      <c r="H10" s="100">
        <f>SUM(H11)</f>
        <v>620000</v>
      </c>
    </row>
    <row r="11" spans="1:8" s="19" customFormat="1" ht="15" customHeight="1">
      <c r="A11" s="32" t="s">
        <v>483</v>
      </c>
      <c r="B11" s="169"/>
      <c r="C11" s="169"/>
      <c r="D11" s="159"/>
      <c r="E11" s="169" t="s">
        <v>866</v>
      </c>
      <c r="F11" s="23" t="s">
        <v>867</v>
      </c>
      <c r="G11" s="101">
        <v>1020000</v>
      </c>
      <c r="H11" s="101">
        <v>620000</v>
      </c>
    </row>
    <row r="12" spans="1:8" s="19" customFormat="1" ht="15" customHeight="1">
      <c r="A12" s="32"/>
      <c r="B12" s="169"/>
      <c r="C12" s="169"/>
      <c r="D12" s="159" t="s">
        <v>868</v>
      </c>
      <c r="E12" s="169"/>
      <c r="F12" s="22" t="s">
        <v>869</v>
      </c>
      <c r="G12" s="100">
        <f>SUM(+G13+G14)</f>
        <v>1390000</v>
      </c>
      <c r="H12" s="100">
        <f>SUM(+H13+H14)</f>
        <v>1110000</v>
      </c>
    </row>
    <row r="13" spans="1:8" s="19" customFormat="1" ht="15" customHeight="1">
      <c r="A13" s="32" t="s">
        <v>484</v>
      </c>
      <c r="B13" s="169"/>
      <c r="C13" s="169"/>
      <c r="D13" s="169"/>
      <c r="E13" s="169" t="s">
        <v>870</v>
      </c>
      <c r="F13" s="23" t="s">
        <v>871</v>
      </c>
      <c r="G13" s="101">
        <v>1250000</v>
      </c>
      <c r="H13" s="101">
        <v>1000000</v>
      </c>
    </row>
    <row r="14" spans="1:8" s="19" customFormat="1" ht="15" customHeight="1">
      <c r="A14" s="32" t="s">
        <v>485</v>
      </c>
      <c r="B14" s="169"/>
      <c r="C14" s="169"/>
      <c r="D14" s="169"/>
      <c r="E14" s="169" t="s">
        <v>872</v>
      </c>
      <c r="F14" s="23" t="s">
        <v>873</v>
      </c>
      <c r="G14" s="101">
        <v>140000</v>
      </c>
      <c r="H14" s="101">
        <v>110000</v>
      </c>
    </row>
    <row r="15" spans="1:8" s="19" customFormat="1" ht="15" customHeight="1">
      <c r="A15" s="32"/>
      <c r="B15" s="76"/>
      <c r="C15" s="76" t="s">
        <v>874</v>
      </c>
      <c r="D15" s="76"/>
      <c r="E15" s="76"/>
      <c r="F15" s="27" t="s">
        <v>875</v>
      </c>
      <c r="G15" s="56">
        <f>SUM(G16+G18+G20)</f>
        <v>395000</v>
      </c>
      <c r="H15" s="56">
        <f>SUM(H16+H18+H20)</f>
        <v>405000</v>
      </c>
    </row>
    <row r="16" spans="1:8" s="19" customFormat="1" ht="15" customHeight="1">
      <c r="A16" s="32"/>
      <c r="B16" s="168"/>
      <c r="C16" s="27"/>
      <c r="D16" s="159" t="s">
        <v>876</v>
      </c>
      <c r="E16" s="168"/>
      <c r="F16" s="22" t="s">
        <v>877</v>
      </c>
      <c r="G16" s="100">
        <f>SUM(+G17)</f>
        <v>220000</v>
      </c>
      <c r="H16" s="100">
        <f>SUM(+H17)</f>
        <v>280000</v>
      </c>
    </row>
    <row r="17" spans="1:8" s="19" customFormat="1" ht="15" customHeight="1">
      <c r="A17" s="32" t="s">
        <v>486</v>
      </c>
      <c r="B17" s="169"/>
      <c r="C17" s="27"/>
      <c r="D17" s="169"/>
      <c r="E17" s="169" t="s">
        <v>880</v>
      </c>
      <c r="F17" s="23" t="s">
        <v>1031</v>
      </c>
      <c r="G17" s="101">
        <v>220000</v>
      </c>
      <c r="H17" s="101">
        <v>280000</v>
      </c>
    </row>
    <row r="18" spans="1:8" s="19" customFormat="1" ht="15" customHeight="1">
      <c r="A18" s="32"/>
      <c r="B18" s="169"/>
      <c r="C18" s="27"/>
      <c r="D18" s="159" t="s">
        <v>883</v>
      </c>
      <c r="E18" s="169"/>
      <c r="F18" s="22" t="s">
        <v>884</v>
      </c>
      <c r="G18" s="100">
        <f>SUM(G19)</f>
        <v>150000</v>
      </c>
      <c r="H18" s="100">
        <f>SUM(H19)</f>
        <v>100000</v>
      </c>
    </row>
    <row r="19" spans="1:8" s="19" customFormat="1" ht="15" customHeight="1">
      <c r="A19" s="32" t="s">
        <v>861</v>
      </c>
      <c r="B19" s="169"/>
      <c r="C19" s="27"/>
      <c r="D19" s="169"/>
      <c r="E19" s="169" t="s">
        <v>885</v>
      </c>
      <c r="F19" s="23" t="s">
        <v>1032</v>
      </c>
      <c r="G19" s="101">
        <v>150000</v>
      </c>
      <c r="H19" s="101">
        <v>100000</v>
      </c>
    </row>
    <row r="20" spans="1:8" s="19" customFormat="1" ht="15" customHeight="1">
      <c r="A20" s="32"/>
      <c r="B20" s="169"/>
      <c r="C20" s="169"/>
      <c r="D20" s="159" t="s">
        <v>911</v>
      </c>
      <c r="E20" s="169"/>
      <c r="F20" s="22" t="s">
        <v>994</v>
      </c>
      <c r="G20" s="100">
        <f>SUM(G21)</f>
        <v>25000</v>
      </c>
      <c r="H20" s="100">
        <f>SUM(H21)</f>
        <v>25000</v>
      </c>
    </row>
    <row r="21" spans="1:8" s="19" customFormat="1" ht="15" customHeight="1" thickBot="1">
      <c r="A21" s="32" t="s">
        <v>864</v>
      </c>
      <c r="B21" s="169"/>
      <c r="C21" s="169"/>
      <c r="D21" s="169"/>
      <c r="E21" s="169" t="s">
        <v>915</v>
      </c>
      <c r="F21" s="23" t="s">
        <v>916</v>
      </c>
      <c r="G21" s="101">
        <v>25000</v>
      </c>
      <c r="H21" s="101">
        <v>25000</v>
      </c>
    </row>
    <row r="22" spans="1:8" s="19" customFormat="1" ht="15" customHeight="1">
      <c r="A22" s="325" t="s">
        <v>339</v>
      </c>
      <c r="B22" s="326"/>
      <c r="C22" s="326"/>
      <c r="D22" s="326"/>
      <c r="E22" s="326"/>
      <c r="F22" s="327"/>
      <c r="G22" s="238">
        <f>SUM(G23+G71+G108+G135)</f>
        <v>151875965</v>
      </c>
      <c r="H22" s="238">
        <f>SUM(H23+H71+H108+H135)</f>
        <v>131574127</v>
      </c>
    </row>
    <row r="23" spans="1:8" s="19" customFormat="1" ht="15" customHeight="1">
      <c r="A23" s="328" t="s">
        <v>340</v>
      </c>
      <c r="B23" s="329"/>
      <c r="C23" s="329"/>
      <c r="D23" s="329"/>
      <c r="E23" s="329"/>
      <c r="F23" s="330"/>
      <c r="G23" s="239">
        <f>SUM(G24+G41+G59+G65)</f>
        <v>16721760</v>
      </c>
      <c r="H23" s="239">
        <f>SUM(H24+H41+H59+H65)</f>
        <v>14780000</v>
      </c>
    </row>
    <row r="24" spans="1:8" s="19" customFormat="1" ht="15" customHeight="1">
      <c r="A24" s="360" t="s">
        <v>341</v>
      </c>
      <c r="B24" s="361"/>
      <c r="C24" s="361"/>
      <c r="D24" s="361"/>
      <c r="E24" s="361"/>
      <c r="F24" s="362"/>
      <c r="G24" s="292">
        <f>SUM(G27+G33+G36)</f>
        <v>14571760</v>
      </c>
      <c r="H24" s="292">
        <f>SUM(H27+H33+H36)</f>
        <v>4130000</v>
      </c>
    </row>
    <row r="25" spans="1:8" s="19" customFormat="1" ht="15" customHeight="1" thickBot="1">
      <c r="A25" s="313" t="s">
        <v>1229</v>
      </c>
      <c r="B25" s="314"/>
      <c r="C25" s="314"/>
      <c r="D25" s="314"/>
      <c r="E25" s="314"/>
      <c r="F25" s="315"/>
      <c r="G25" s="253"/>
      <c r="H25" s="253"/>
    </row>
    <row r="26" spans="1:8" s="19" customFormat="1" ht="15" customHeight="1">
      <c r="A26" s="85"/>
      <c r="B26" s="162">
        <v>3</v>
      </c>
      <c r="C26" s="168"/>
      <c r="D26" s="168"/>
      <c r="E26" s="168"/>
      <c r="F26" s="76" t="s">
        <v>1014</v>
      </c>
      <c r="G26" s="56"/>
      <c r="H26" s="56"/>
    </row>
    <row r="27" spans="1:8" s="19" customFormat="1" ht="15" customHeight="1">
      <c r="A27" s="85"/>
      <c r="B27" s="163"/>
      <c r="C27" s="27" t="s">
        <v>874</v>
      </c>
      <c r="D27" s="168"/>
      <c r="E27" s="168"/>
      <c r="F27" s="27" t="s">
        <v>875</v>
      </c>
      <c r="G27" s="41">
        <f>+G28+G30</f>
        <v>2500000</v>
      </c>
      <c r="H27" s="41">
        <f>+H28+H30</f>
        <v>1650000</v>
      </c>
    </row>
    <row r="28" spans="1:8" s="19" customFormat="1" ht="15" customHeight="1">
      <c r="A28" s="85"/>
      <c r="B28" s="163"/>
      <c r="C28" s="27"/>
      <c r="D28" s="22" t="s">
        <v>893</v>
      </c>
      <c r="E28" s="23"/>
      <c r="F28" s="22" t="s">
        <v>894</v>
      </c>
      <c r="G28" s="53">
        <f>SUM(G29:G29)</f>
        <v>1450000</v>
      </c>
      <c r="H28" s="53">
        <f>SUM(H29:H29)</f>
        <v>1200000</v>
      </c>
    </row>
    <row r="29" spans="1:8" s="19" customFormat="1" ht="15" customHeight="1">
      <c r="A29" s="85">
        <v>313</v>
      </c>
      <c r="B29" s="163"/>
      <c r="C29" s="23"/>
      <c r="D29" s="23"/>
      <c r="E29" s="23" t="s">
        <v>904</v>
      </c>
      <c r="F29" s="23" t="s">
        <v>212</v>
      </c>
      <c r="G29" s="30">
        <v>1450000</v>
      </c>
      <c r="H29" s="30">
        <v>1200000</v>
      </c>
    </row>
    <row r="30" spans="1:8" s="19" customFormat="1" ht="15" customHeight="1">
      <c r="A30" s="85"/>
      <c r="B30" s="163"/>
      <c r="C30" s="27"/>
      <c r="D30" s="159" t="s">
        <v>911</v>
      </c>
      <c r="E30" s="23"/>
      <c r="F30" s="22" t="s">
        <v>994</v>
      </c>
      <c r="G30" s="53">
        <f>SUM(G31:G31)</f>
        <v>1050000</v>
      </c>
      <c r="H30" s="53">
        <f>SUM(H31:H31)</f>
        <v>450000</v>
      </c>
    </row>
    <row r="31" spans="1:8" s="19" customFormat="1" ht="15" customHeight="1">
      <c r="A31" s="85">
        <v>314</v>
      </c>
      <c r="B31" s="163"/>
      <c r="C31" s="27"/>
      <c r="D31" s="159"/>
      <c r="E31" s="23" t="s">
        <v>917</v>
      </c>
      <c r="F31" s="23" t="s">
        <v>918</v>
      </c>
      <c r="G31" s="30">
        <v>1050000</v>
      </c>
      <c r="H31" s="30">
        <v>450000</v>
      </c>
    </row>
    <row r="32" spans="1:8" s="19" customFormat="1" ht="15" customHeight="1">
      <c r="A32" s="85"/>
      <c r="B32" s="162">
        <v>4</v>
      </c>
      <c r="C32" s="169"/>
      <c r="D32" s="169"/>
      <c r="E32" s="169"/>
      <c r="F32" s="162" t="s">
        <v>1015</v>
      </c>
      <c r="G32" s="30"/>
      <c r="H32" s="30"/>
    </row>
    <row r="33" spans="1:8" s="19" customFormat="1" ht="15" customHeight="1">
      <c r="A33" s="85"/>
      <c r="B33" s="163"/>
      <c r="C33" s="76" t="s">
        <v>949</v>
      </c>
      <c r="D33" s="76"/>
      <c r="E33" s="76"/>
      <c r="F33" s="162" t="s">
        <v>950</v>
      </c>
      <c r="G33" s="41">
        <f>SUM(G34)</f>
        <v>244000</v>
      </c>
      <c r="H33" s="41">
        <f>SUM(H34)</f>
        <v>0</v>
      </c>
    </row>
    <row r="34" spans="1:8" s="19" customFormat="1" ht="15" customHeight="1">
      <c r="A34" s="85"/>
      <c r="B34" s="163"/>
      <c r="C34" s="169"/>
      <c r="D34" s="159" t="s">
        <v>594</v>
      </c>
      <c r="E34" s="169"/>
      <c r="F34" s="160" t="s">
        <v>595</v>
      </c>
      <c r="G34" s="199">
        <f>SUM(G35)</f>
        <v>244000</v>
      </c>
      <c r="H34" s="199">
        <f>SUM(H35)</f>
        <v>0</v>
      </c>
    </row>
    <row r="35" spans="1:8" s="19" customFormat="1" ht="15" customHeight="1">
      <c r="A35" s="85"/>
      <c r="B35" s="163"/>
      <c r="C35" s="169"/>
      <c r="D35" s="169"/>
      <c r="E35" s="169" t="s">
        <v>596</v>
      </c>
      <c r="F35" s="163" t="s">
        <v>597</v>
      </c>
      <c r="G35" s="30">
        <v>244000</v>
      </c>
      <c r="H35" s="30">
        <v>0</v>
      </c>
    </row>
    <row r="36" spans="1:8" s="19" customFormat="1" ht="15" customHeight="1">
      <c r="A36" s="85"/>
      <c r="B36" s="163"/>
      <c r="C36" s="76" t="s">
        <v>954</v>
      </c>
      <c r="D36" s="169"/>
      <c r="E36" s="169"/>
      <c r="F36" s="162" t="s">
        <v>955</v>
      </c>
      <c r="G36" s="41">
        <f>SUM(G37)</f>
        <v>11827760</v>
      </c>
      <c r="H36" s="41">
        <f>SUM(H37)</f>
        <v>2480000</v>
      </c>
    </row>
    <row r="37" spans="1:8" s="19" customFormat="1" ht="15" customHeight="1">
      <c r="A37" s="85"/>
      <c r="B37" s="163"/>
      <c r="C37" s="76"/>
      <c r="D37" s="159" t="s">
        <v>1017</v>
      </c>
      <c r="E37" s="76"/>
      <c r="F37" s="160" t="s">
        <v>971</v>
      </c>
      <c r="G37" s="53">
        <f>SUM(G38:G40)</f>
        <v>11827760</v>
      </c>
      <c r="H37" s="53">
        <f>SUM(H38:H40)</f>
        <v>2480000</v>
      </c>
    </row>
    <row r="38" spans="1:8" s="19" customFormat="1" ht="15" customHeight="1">
      <c r="A38" s="85">
        <v>315</v>
      </c>
      <c r="B38" s="163"/>
      <c r="C38" s="169"/>
      <c r="D38" s="169"/>
      <c r="E38" s="169" t="s">
        <v>1005</v>
      </c>
      <c r="F38" s="163" t="s">
        <v>457</v>
      </c>
      <c r="G38" s="30">
        <v>0</v>
      </c>
      <c r="H38" s="30">
        <v>1000000</v>
      </c>
    </row>
    <row r="39" spans="1:8" s="19" customFormat="1" ht="15" customHeight="1">
      <c r="A39" s="85">
        <v>316</v>
      </c>
      <c r="B39" s="163"/>
      <c r="C39" s="169"/>
      <c r="D39" s="169"/>
      <c r="E39" s="169" t="s">
        <v>1005</v>
      </c>
      <c r="F39" s="163" t="s">
        <v>569</v>
      </c>
      <c r="G39" s="30">
        <v>1000000</v>
      </c>
      <c r="H39" s="30">
        <v>500000</v>
      </c>
    </row>
    <row r="40" spans="1:8" s="19" customFormat="1" ht="15" customHeight="1" thickBot="1">
      <c r="A40" s="85">
        <v>317</v>
      </c>
      <c r="B40" s="163"/>
      <c r="C40" s="169"/>
      <c r="D40" s="169"/>
      <c r="E40" s="169" t="s">
        <v>1005</v>
      </c>
      <c r="F40" s="163" t="s">
        <v>755</v>
      </c>
      <c r="G40" s="30">
        <v>10827760</v>
      </c>
      <c r="H40" s="30">
        <v>980000</v>
      </c>
    </row>
    <row r="41" spans="1:8" s="19" customFormat="1" ht="15" customHeight="1">
      <c r="A41" s="357" t="s">
        <v>629</v>
      </c>
      <c r="B41" s="358"/>
      <c r="C41" s="358"/>
      <c r="D41" s="358"/>
      <c r="E41" s="358"/>
      <c r="F41" s="359"/>
      <c r="G41" s="293">
        <f>SUM(G44+G48+G51+G56)</f>
        <v>150000</v>
      </c>
      <c r="H41" s="293">
        <f>SUM(H44+H48+H51+H56)</f>
        <v>9150000</v>
      </c>
    </row>
    <row r="42" spans="1:8" s="70" customFormat="1" ht="15" customHeight="1" thickBot="1">
      <c r="A42" s="313" t="s">
        <v>1229</v>
      </c>
      <c r="B42" s="314"/>
      <c r="C42" s="314"/>
      <c r="D42" s="314"/>
      <c r="E42" s="314"/>
      <c r="F42" s="315"/>
      <c r="G42" s="253"/>
      <c r="H42" s="253"/>
    </row>
    <row r="43" spans="1:8" s="19" customFormat="1" ht="15" customHeight="1">
      <c r="A43" s="85"/>
      <c r="B43" s="162">
        <v>3</v>
      </c>
      <c r="C43" s="168"/>
      <c r="D43" s="168"/>
      <c r="E43" s="168"/>
      <c r="F43" s="76" t="s">
        <v>1014</v>
      </c>
      <c r="G43" s="56"/>
      <c r="H43" s="56"/>
    </row>
    <row r="44" spans="1:8" s="19" customFormat="1" ht="15" customHeight="1">
      <c r="A44" s="85"/>
      <c r="B44" s="163"/>
      <c r="C44" s="27" t="s">
        <v>874</v>
      </c>
      <c r="D44" s="168"/>
      <c r="E44" s="168"/>
      <c r="F44" s="27" t="s">
        <v>875</v>
      </c>
      <c r="G44" s="41">
        <f>+G45</f>
        <v>50000</v>
      </c>
      <c r="H44" s="41">
        <f>+H45</f>
        <v>50000</v>
      </c>
    </row>
    <row r="45" spans="1:8" s="19" customFormat="1" ht="15" customHeight="1">
      <c r="A45" s="85"/>
      <c r="B45" s="163"/>
      <c r="C45" s="27"/>
      <c r="D45" s="22" t="s">
        <v>893</v>
      </c>
      <c r="E45" s="23"/>
      <c r="F45" s="22" t="s">
        <v>894</v>
      </c>
      <c r="G45" s="53">
        <f>SUM(G46)</f>
        <v>50000</v>
      </c>
      <c r="H45" s="53">
        <f>SUM(H46)</f>
        <v>50000</v>
      </c>
    </row>
    <row r="46" spans="1:8" s="19" customFormat="1" ht="15" customHeight="1">
      <c r="A46" s="85">
        <v>318</v>
      </c>
      <c r="B46" s="163"/>
      <c r="C46" s="27"/>
      <c r="D46" s="22"/>
      <c r="E46" s="23" t="s">
        <v>897</v>
      </c>
      <c r="F46" s="23" t="s">
        <v>605</v>
      </c>
      <c r="G46" s="204">
        <v>50000</v>
      </c>
      <c r="H46" s="204">
        <v>50000</v>
      </c>
    </row>
    <row r="47" spans="1:8" s="19" customFormat="1" ht="15" customHeight="1">
      <c r="A47" s="224"/>
      <c r="B47" s="162">
        <v>4</v>
      </c>
      <c r="C47" s="169"/>
      <c r="D47" s="169"/>
      <c r="E47" s="169"/>
      <c r="F47" s="162" t="s">
        <v>1015</v>
      </c>
      <c r="G47" s="30"/>
      <c r="H47" s="30"/>
    </row>
    <row r="48" spans="1:8" s="19" customFormat="1" ht="15" customHeight="1">
      <c r="A48" s="224"/>
      <c r="B48" s="163"/>
      <c r="C48" s="76" t="s">
        <v>949</v>
      </c>
      <c r="D48" s="76"/>
      <c r="E48" s="76"/>
      <c r="F48" s="162" t="s">
        <v>950</v>
      </c>
      <c r="G48" s="41">
        <f>SUM(G49)</f>
        <v>0</v>
      </c>
      <c r="H48" s="41">
        <f>SUM(H49)</f>
        <v>1000000</v>
      </c>
    </row>
    <row r="49" spans="1:8" s="19" customFormat="1" ht="15" customHeight="1">
      <c r="A49" s="224"/>
      <c r="B49" s="163"/>
      <c r="C49" s="169"/>
      <c r="D49" s="159" t="s">
        <v>951</v>
      </c>
      <c r="E49" s="169"/>
      <c r="F49" s="160" t="s">
        <v>952</v>
      </c>
      <c r="G49" s="53">
        <f>SUM(G50:G50)</f>
        <v>0</v>
      </c>
      <c r="H49" s="53">
        <f>SUM(H50:H50)</f>
        <v>1000000</v>
      </c>
    </row>
    <row r="50" spans="1:8" s="19" customFormat="1" ht="15" customHeight="1">
      <c r="A50" s="224">
        <v>319</v>
      </c>
      <c r="B50" s="163"/>
      <c r="C50" s="169"/>
      <c r="D50" s="169"/>
      <c r="E50" s="169" t="s">
        <v>953</v>
      </c>
      <c r="F50" s="163" t="s">
        <v>726</v>
      </c>
      <c r="G50" s="30">
        <v>0</v>
      </c>
      <c r="H50" s="30">
        <v>1000000</v>
      </c>
    </row>
    <row r="51" spans="1:8" s="19" customFormat="1" ht="15" customHeight="1">
      <c r="A51" s="224"/>
      <c r="B51" s="163"/>
      <c r="C51" s="76" t="s">
        <v>954</v>
      </c>
      <c r="D51" s="169"/>
      <c r="E51" s="169"/>
      <c r="F51" s="162" t="s">
        <v>955</v>
      </c>
      <c r="G51" s="41">
        <f>SUM(G54+G52)</f>
        <v>100000</v>
      </c>
      <c r="H51" s="41">
        <f>SUM(H54+H52)</f>
        <v>1100000</v>
      </c>
    </row>
    <row r="52" spans="1:8" s="19" customFormat="1" ht="15" customHeight="1">
      <c r="A52" s="224"/>
      <c r="B52" s="163"/>
      <c r="C52" s="76"/>
      <c r="D52" s="159" t="s">
        <v>962</v>
      </c>
      <c r="E52" s="159"/>
      <c r="F52" s="22" t="s">
        <v>963</v>
      </c>
      <c r="G52" s="53">
        <f>SUM(G53)</f>
        <v>100000</v>
      </c>
      <c r="H52" s="53">
        <f>SUM(H53)</f>
        <v>100000</v>
      </c>
    </row>
    <row r="53" spans="1:8" s="19" customFormat="1" ht="15" customHeight="1">
      <c r="A53" s="224">
        <v>320</v>
      </c>
      <c r="B53" s="163"/>
      <c r="C53" s="76"/>
      <c r="D53" s="169"/>
      <c r="E53" s="169" t="s">
        <v>970</v>
      </c>
      <c r="F53" s="23" t="s">
        <v>461</v>
      </c>
      <c r="G53" s="30">
        <v>100000</v>
      </c>
      <c r="H53" s="30">
        <v>100000</v>
      </c>
    </row>
    <row r="54" spans="1:8" s="19" customFormat="1" ht="15" customHeight="1">
      <c r="A54" s="85"/>
      <c r="B54" s="159"/>
      <c r="C54" s="76"/>
      <c r="D54" s="159" t="s">
        <v>1017</v>
      </c>
      <c r="E54" s="76"/>
      <c r="F54" s="160" t="s">
        <v>971</v>
      </c>
      <c r="G54" s="53">
        <f>SUM(G55)</f>
        <v>0</v>
      </c>
      <c r="H54" s="53">
        <f>SUM(H55)</f>
        <v>1000000</v>
      </c>
    </row>
    <row r="55" spans="1:8" s="19" customFormat="1" ht="32.25" customHeight="1">
      <c r="A55" s="85">
        <v>321</v>
      </c>
      <c r="B55" s="159"/>
      <c r="C55" s="76"/>
      <c r="D55" s="169"/>
      <c r="E55" s="169" t="s">
        <v>1005</v>
      </c>
      <c r="F55" s="161" t="s">
        <v>727</v>
      </c>
      <c r="G55" s="30">
        <v>0</v>
      </c>
      <c r="H55" s="30">
        <v>1000000</v>
      </c>
    </row>
    <row r="56" spans="1:8" s="19" customFormat="1" ht="15" customHeight="1">
      <c r="A56" s="85"/>
      <c r="B56" s="159"/>
      <c r="C56" s="76" t="s">
        <v>995</v>
      </c>
      <c r="D56" s="169"/>
      <c r="E56" s="169"/>
      <c r="F56" s="27" t="s">
        <v>1</v>
      </c>
      <c r="G56" s="200">
        <f>SUM(G57)</f>
        <v>0</v>
      </c>
      <c r="H56" s="200">
        <f>SUM(H57)</f>
        <v>7000000</v>
      </c>
    </row>
    <row r="57" spans="1:8" s="19" customFormat="1" ht="15" customHeight="1">
      <c r="A57" s="85"/>
      <c r="B57" s="159"/>
      <c r="C57" s="76"/>
      <c r="D57" s="159" t="s">
        <v>12</v>
      </c>
      <c r="E57" s="159"/>
      <c r="F57" s="22" t="s">
        <v>13</v>
      </c>
      <c r="G57" s="199">
        <f>SUM(G58)</f>
        <v>0</v>
      </c>
      <c r="H57" s="199">
        <f>SUM(H58)</f>
        <v>7000000</v>
      </c>
    </row>
    <row r="58" spans="1:8" s="19" customFormat="1" ht="33" customHeight="1" thickBot="1">
      <c r="A58" s="211">
        <v>322</v>
      </c>
      <c r="B58" s="210"/>
      <c r="C58" s="174"/>
      <c r="D58" s="175"/>
      <c r="E58" s="175" t="s">
        <v>16</v>
      </c>
      <c r="F58" s="35" t="s">
        <v>728</v>
      </c>
      <c r="G58" s="118">
        <v>0</v>
      </c>
      <c r="H58" s="118">
        <v>7000000</v>
      </c>
    </row>
    <row r="59" spans="1:8" s="19" customFormat="1" ht="15.75">
      <c r="A59" s="366" t="s">
        <v>342</v>
      </c>
      <c r="B59" s="367"/>
      <c r="C59" s="367"/>
      <c r="D59" s="367"/>
      <c r="E59" s="367"/>
      <c r="F59" s="368"/>
      <c r="G59" s="243">
        <f>SUM(G62)</f>
        <v>1500000</v>
      </c>
      <c r="H59" s="243">
        <f>SUM(H62)</f>
        <v>1500000</v>
      </c>
    </row>
    <row r="60" spans="1:8" s="19" customFormat="1" ht="15" customHeight="1" thickBot="1">
      <c r="A60" s="313" t="s">
        <v>1229</v>
      </c>
      <c r="B60" s="314"/>
      <c r="C60" s="314"/>
      <c r="D60" s="314"/>
      <c r="E60" s="314"/>
      <c r="F60" s="315"/>
      <c r="G60" s="254"/>
      <c r="H60" s="254"/>
    </row>
    <row r="61" spans="1:8" s="19" customFormat="1" ht="15" customHeight="1">
      <c r="A61" s="85"/>
      <c r="B61" s="162">
        <v>4</v>
      </c>
      <c r="C61" s="169"/>
      <c r="D61" s="169"/>
      <c r="E61" s="169"/>
      <c r="F61" s="162" t="s">
        <v>1015</v>
      </c>
      <c r="G61" s="30"/>
      <c r="H61" s="30"/>
    </row>
    <row r="62" spans="1:8" s="19" customFormat="1" ht="15" customHeight="1">
      <c r="A62" s="85"/>
      <c r="B62" s="163"/>
      <c r="C62" s="76" t="s">
        <v>954</v>
      </c>
      <c r="D62" s="76"/>
      <c r="E62" s="76"/>
      <c r="F62" s="164" t="s">
        <v>955</v>
      </c>
      <c r="G62" s="41">
        <f>SUM(G63)</f>
        <v>1500000</v>
      </c>
      <c r="H62" s="41">
        <f>SUM(H63)</f>
        <v>1500000</v>
      </c>
    </row>
    <row r="63" spans="1:8" s="19" customFormat="1" ht="15" customHeight="1">
      <c r="A63" s="85"/>
      <c r="B63" s="163"/>
      <c r="C63" s="159"/>
      <c r="D63" s="159" t="s">
        <v>956</v>
      </c>
      <c r="E63" s="159"/>
      <c r="F63" s="160" t="s">
        <v>957</v>
      </c>
      <c r="G63" s="53">
        <f>SUM(G64)</f>
        <v>1500000</v>
      </c>
      <c r="H63" s="53">
        <f>SUM(H64)</f>
        <v>1500000</v>
      </c>
    </row>
    <row r="64" spans="1:8" s="19" customFormat="1" ht="15" customHeight="1" thickBot="1">
      <c r="A64" s="211">
        <v>323</v>
      </c>
      <c r="B64" s="212"/>
      <c r="C64" s="175"/>
      <c r="D64" s="175"/>
      <c r="E64" s="175" t="s">
        <v>959</v>
      </c>
      <c r="F64" s="212" t="s">
        <v>1016</v>
      </c>
      <c r="G64" s="118">
        <v>1500000</v>
      </c>
      <c r="H64" s="118">
        <v>1500000</v>
      </c>
    </row>
    <row r="65" spans="1:8" s="19" customFormat="1" ht="15" customHeight="1">
      <c r="A65" s="325" t="s">
        <v>343</v>
      </c>
      <c r="B65" s="326"/>
      <c r="C65" s="326"/>
      <c r="D65" s="326"/>
      <c r="E65" s="326"/>
      <c r="F65" s="327"/>
      <c r="G65" s="243">
        <f>SUM(G68)</f>
        <v>500000</v>
      </c>
      <c r="H65" s="243">
        <f>SUM(H68)</f>
        <v>0</v>
      </c>
    </row>
    <row r="66" spans="1:8" s="19" customFormat="1" ht="15" customHeight="1" thickBot="1">
      <c r="A66" s="313" t="s">
        <v>1229</v>
      </c>
      <c r="B66" s="314"/>
      <c r="C66" s="314"/>
      <c r="D66" s="314"/>
      <c r="E66" s="314"/>
      <c r="F66" s="315"/>
      <c r="G66" s="254"/>
      <c r="H66" s="254"/>
    </row>
    <row r="67" spans="1:8" s="19" customFormat="1" ht="15" customHeight="1">
      <c r="A67" s="85"/>
      <c r="B67" s="162">
        <v>4</v>
      </c>
      <c r="C67" s="169"/>
      <c r="D67" s="169"/>
      <c r="E67" s="169"/>
      <c r="F67" s="162" t="s">
        <v>1015</v>
      </c>
      <c r="G67" s="30"/>
      <c r="H67" s="30"/>
    </row>
    <row r="68" spans="1:8" s="19" customFormat="1" ht="15" customHeight="1">
      <c r="A68" s="85"/>
      <c r="B68" s="163"/>
      <c r="C68" s="76" t="s">
        <v>954</v>
      </c>
      <c r="D68" s="76"/>
      <c r="E68" s="76"/>
      <c r="F68" s="164" t="s">
        <v>955</v>
      </c>
      <c r="G68" s="41">
        <f>SUM(G69)</f>
        <v>500000</v>
      </c>
      <c r="H68" s="41">
        <f>SUM(H69)</f>
        <v>0</v>
      </c>
    </row>
    <row r="69" spans="1:8" s="19" customFormat="1" ht="15" customHeight="1">
      <c r="A69" s="85"/>
      <c r="B69" s="163"/>
      <c r="C69" s="159"/>
      <c r="D69" s="159" t="s">
        <v>956</v>
      </c>
      <c r="E69" s="159"/>
      <c r="F69" s="160" t="s">
        <v>957</v>
      </c>
      <c r="G69" s="53">
        <f>SUM(G70)</f>
        <v>500000</v>
      </c>
      <c r="H69" s="53">
        <f>SUM(H70)</f>
        <v>0</v>
      </c>
    </row>
    <row r="70" spans="1:8" s="19" customFormat="1" ht="15" customHeight="1" thickBot="1">
      <c r="A70" s="211"/>
      <c r="B70" s="212"/>
      <c r="C70" s="175"/>
      <c r="D70" s="175"/>
      <c r="E70" s="175" t="s">
        <v>959</v>
      </c>
      <c r="F70" s="212" t="s">
        <v>1016</v>
      </c>
      <c r="G70" s="118">
        <v>500000</v>
      </c>
      <c r="H70" s="118">
        <v>0</v>
      </c>
    </row>
    <row r="71" spans="1:8" s="19" customFormat="1" ht="15.75">
      <c r="A71" s="325" t="s">
        <v>344</v>
      </c>
      <c r="B71" s="326"/>
      <c r="C71" s="326"/>
      <c r="D71" s="326"/>
      <c r="E71" s="326"/>
      <c r="F71" s="327"/>
      <c r="G71" s="238">
        <f>SUM(G72)</f>
        <v>83346240</v>
      </c>
      <c r="H71" s="238">
        <f>SUM(H72)</f>
        <v>64830000</v>
      </c>
    </row>
    <row r="72" spans="1:8" s="102" customFormat="1" ht="15.75">
      <c r="A72" s="331" t="s">
        <v>630</v>
      </c>
      <c r="B72" s="332"/>
      <c r="C72" s="332"/>
      <c r="D72" s="332"/>
      <c r="E72" s="332"/>
      <c r="F72" s="333"/>
      <c r="G72" s="240">
        <f>SUM(G75+G91+G79+G105)</f>
        <v>83346240</v>
      </c>
      <c r="H72" s="240">
        <f>SUM(H75+H91+H79+H105)</f>
        <v>64830000</v>
      </c>
    </row>
    <row r="73" spans="1:8" s="19" customFormat="1" ht="18" customHeight="1" thickBot="1">
      <c r="A73" s="313" t="s">
        <v>352</v>
      </c>
      <c r="B73" s="314"/>
      <c r="C73" s="314"/>
      <c r="D73" s="314"/>
      <c r="E73" s="314"/>
      <c r="F73" s="315"/>
      <c r="G73" s="268"/>
      <c r="H73" s="268"/>
    </row>
    <row r="74" spans="1:8" s="19" customFormat="1" ht="15" customHeight="1">
      <c r="A74" s="47"/>
      <c r="B74" s="27" t="s">
        <v>991</v>
      </c>
      <c r="C74" s="27"/>
      <c r="D74" s="168"/>
      <c r="E74" s="168"/>
      <c r="F74" s="76" t="s">
        <v>1008</v>
      </c>
      <c r="G74" s="41"/>
      <c r="H74" s="41"/>
    </row>
    <row r="75" spans="1:8" s="19" customFormat="1" ht="15" customHeight="1">
      <c r="A75" s="47"/>
      <c r="B75" s="168"/>
      <c r="C75" s="27" t="s">
        <v>874</v>
      </c>
      <c r="D75" s="168"/>
      <c r="E75" s="168"/>
      <c r="F75" s="27" t="s">
        <v>875</v>
      </c>
      <c r="G75" s="41">
        <f>+G76</f>
        <v>300000</v>
      </c>
      <c r="H75" s="41">
        <f>+H76</f>
        <v>250000</v>
      </c>
    </row>
    <row r="76" spans="1:8" s="19" customFormat="1" ht="15.75">
      <c r="A76" s="47"/>
      <c r="B76" s="168"/>
      <c r="C76" s="27"/>
      <c r="D76" s="159" t="s">
        <v>911</v>
      </c>
      <c r="E76" s="23"/>
      <c r="F76" s="22" t="s">
        <v>994</v>
      </c>
      <c r="G76" s="53">
        <f>SUM(G77)</f>
        <v>300000</v>
      </c>
      <c r="H76" s="53">
        <f>SUM(H77)</f>
        <v>250000</v>
      </c>
    </row>
    <row r="77" spans="1:8" s="19" customFormat="1" ht="16.5" customHeight="1">
      <c r="A77" s="32" t="s">
        <v>634</v>
      </c>
      <c r="B77" s="23"/>
      <c r="C77" s="23"/>
      <c r="D77" s="23"/>
      <c r="E77" s="23" t="s">
        <v>917</v>
      </c>
      <c r="F77" s="23" t="s">
        <v>918</v>
      </c>
      <c r="G77" s="30">
        <v>300000</v>
      </c>
      <c r="H77" s="30">
        <v>250000</v>
      </c>
    </row>
    <row r="78" spans="1:8" s="24" customFormat="1" ht="15.75">
      <c r="A78" s="64"/>
      <c r="B78" s="76" t="s">
        <v>992</v>
      </c>
      <c r="C78" s="76"/>
      <c r="D78" s="76"/>
      <c r="E78" s="169"/>
      <c r="F78" s="162" t="s">
        <v>1015</v>
      </c>
      <c r="G78" s="30"/>
      <c r="H78" s="30"/>
    </row>
    <row r="79" spans="1:8" s="24" customFormat="1" ht="15.75">
      <c r="A79" s="64"/>
      <c r="B79" s="76"/>
      <c r="C79" s="76" t="s">
        <v>949</v>
      </c>
      <c r="D79" s="76"/>
      <c r="E79" s="76"/>
      <c r="F79" s="164" t="s">
        <v>950</v>
      </c>
      <c r="G79" s="200">
        <f>SUM(G83+G80)</f>
        <v>15986840</v>
      </c>
      <c r="H79" s="200">
        <f>SUM(H83+H80)</f>
        <v>8700000</v>
      </c>
    </row>
    <row r="80" spans="1:8" s="24" customFormat="1" ht="15.75">
      <c r="A80" s="64"/>
      <c r="B80" s="76"/>
      <c r="C80" s="76"/>
      <c r="D80" s="159" t="s">
        <v>951</v>
      </c>
      <c r="E80" s="169"/>
      <c r="F80" s="160" t="s">
        <v>952</v>
      </c>
      <c r="G80" s="53">
        <f>SUM(G81:G82)</f>
        <v>9604840</v>
      </c>
      <c r="H80" s="53">
        <f>SUM(H81:H82)</f>
        <v>4000000</v>
      </c>
    </row>
    <row r="81" spans="1:8" s="24" customFormat="1" ht="15.75">
      <c r="A81" s="64" t="s">
        <v>458</v>
      </c>
      <c r="B81" s="76"/>
      <c r="C81" s="76"/>
      <c r="D81" s="169"/>
      <c r="E81" s="169" t="s">
        <v>953</v>
      </c>
      <c r="F81" s="163" t="s">
        <v>624</v>
      </c>
      <c r="G81" s="30">
        <v>5500000</v>
      </c>
      <c r="H81" s="30">
        <v>2000000</v>
      </c>
    </row>
    <row r="82" spans="1:8" s="24" customFormat="1" ht="15.75">
      <c r="A82" s="64" t="s">
        <v>459</v>
      </c>
      <c r="B82" s="76"/>
      <c r="C82" s="76"/>
      <c r="D82" s="169"/>
      <c r="E82" s="169" t="s">
        <v>953</v>
      </c>
      <c r="F82" s="163" t="s">
        <v>625</v>
      </c>
      <c r="G82" s="30">
        <v>4104840</v>
      </c>
      <c r="H82" s="30">
        <v>2000000</v>
      </c>
    </row>
    <row r="83" spans="1:8" s="24" customFormat="1" ht="15.75">
      <c r="A83" s="64"/>
      <c r="B83" s="76"/>
      <c r="C83" s="159"/>
      <c r="D83" s="159" t="s">
        <v>594</v>
      </c>
      <c r="E83" s="159"/>
      <c r="F83" s="160" t="s">
        <v>595</v>
      </c>
      <c r="G83" s="199">
        <f>SUM(G84:G90)</f>
        <v>6382000</v>
      </c>
      <c r="H83" s="199">
        <f>SUM(H84:H90)</f>
        <v>4700000</v>
      </c>
    </row>
    <row r="84" spans="1:8" s="24" customFormat="1" ht="15.75">
      <c r="A84" s="64" t="s">
        <v>487</v>
      </c>
      <c r="B84" s="76"/>
      <c r="C84" s="169"/>
      <c r="D84" s="169"/>
      <c r="E84" s="169" t="s">
        <v>682</v>
      </c>
      <c r="F84" s="163" t="s">
        <v>684</v>
      </c>
      <c r="G84" s="30">
        <v>200000</v>
      </c>
      <c r="H84" s="30">
        <v>200000</v>
      </c>
    </row>
    <row r="85" spans="1:8" s="24" customFormat="1" ht="15.75">
      <c r="A85" s="64"/>
      <c r="B85" s="76"/>
      <c r="C85" s="76"/>
      <c r="D85" s="76"/>
      <c r="E85" s="169" t="s">
        <v>682</v>
      </c>
      <c r="F85" s="163" t="s">
        <v>685</v>
      </c>
      <c r="G85" s="30">
        <v>200000</v>
      </c>
      <c r="H85" s="30">
        <v>0</v>
      </c>
    </row>
    <row r="86" spans="1:8" s="24" customFormat="1" ht="15.75">
      <c r="A86" s="64"/>
      <c r="B86" s="76"/>
      <c r="C86" s="76"/>
      <c r="D86" s="76"/>
      <c r="E86" s="169" t="s">
        <v>682</v>
      </c>
      <c r="F86" s="163" t="s">
        <v>683</v>
      </c>
      <c r="G86" s="30">
        <v>100000</v>
      </c>
      <c r="H86" s="30">
        <v>0</v>
      </c>
    </row>
    <row r="87" spans="1:8" s="24" customFormat="1" ht="31.5">
      <c r="A87" s="64"/>
      <c r="B87" s="76"/>
      <c r="C87" s="76"/>
      <c r="D87" s="76"/>
      <c r="E87" s="169" t="s">
        <v>682</v>
      </c>
      <c r="F87" s="161" t="s">
        <v>698</v>
      </c>
      <c r="G87" s="30">
        <v>450000</v>
      </c>
      <c r="H87" s="30">
        <v>0</v>
      </c>
    </row>
    <row r="88" spans="1:8" s="24" customFormat="1" ht="15.75">
      <c r="A88" s="64"/>
      <c r="B88" s="76"/>
      <c r="C88" s="76"/>
      <c r="D88" s="76"/>
      <c r="E88" s="169" t="s">
        <v>682</v>
      </c>
      <c r="F88" s="163" t="s">
        <v>700</v>
      </c>
      <c r="G88" s="30">
        <v>600000</v>
      </c>
      <c r="H88" s="30">
        <v>0</v>
      </c>
    </row>
    <row r="89" spans="1:8" s="24" customFormat="1" ht="15.75">
      <c r="A89" s="64"/>
      <c r="B89" s="76"/>
      <c r="C89" s="76"/>
      <c r="D89" s="76"/>
      <c r="E89" s="169" t="s">
        <v>682</v>
      </c>
      <c r="F89" s="163" t="s">
        <v>699</v>
      </c>
      <c r="G89" s="30">
        <v>832000</v>
      </c>
      <c r="H89" s="30">
        <v>0</v>
      </c>
    </row>
    <row r="90" spans="1:8" s="24" customFormat="1" ht="15.75">
      <c r="A90" s="64" t="s">
        <v>488</v>
      </c>
      <c r="B90" s="76"/>
      <c r="C90" s="76"/>
      <c r="D90" s="76"/>
      <c r="E90" s="169" t="s">
        <v>682</v>
      </c>
      <c r="F90" s="163" t="s">
        <v>702</v>
      </c>
      <c r="G90" s="30">
        <v>4000000</v>
      </c>
      <c r="H90" s="30">
        <v>4500000</v>
      </c>
    </row>
    <row r="91" spans="1:8" ht="15.75">
      <c r="A91" s="125"/>
      <c r="B91" s="76"/>
      <c r="C91" s="76" t="s">
        <v>954</v>
      </c>
      <c r="D91" s="76"/>
      <c r="E91" s="76"/>
      <c r="F91" s="164" t="s">
        <v>955</v>
      </c>
      <c r="G91" s="41">
        <f>+G92+G103</f>
        <v>66879400</v>
      </c>
      <c r="H91" s="41">
        <f>+H92+H103</f>
        <v>55700000</v>
      </c>
    </row>
    <row r="92" spans="1:8" s="25" customFormat="1" ht="15.75">
      <c r="A92" s="72"/>
      <c r="B92" s="159"/>
      <c r="C92" s="159"/>
      <c r="D92" s="159" t="s">
        <v>956</v>
      </c>
      <c r="E92" s="159"/>
      <c r="F92" s="160" t="s">
        <v>957</v>
      </c>
      <c r="G92" s="53">
        <f>SUM(G93:G102)</f>
        <v>65861000</v>
      </c>
      <c r="H92" s="53">
        <f>SUM(H93:H102)</f>
        <v>54331800</v>
      </c>
    </row>
    <row r="93" spans="1:8" s="25" customFormat="1" ht="15.75">
      <c r="A93" s="64" t="s">
        <v>911</v>
      </c>
      <c r="B93" s="169"/>
      <c r="C93" s="169"/>
      <c r="D93" s="169"/>
      <c r="E93" s="169" t="s">
        <v>958</v>
      </c>
      <c r="F93" s="163" t="s">
        <v>749</v>
      </c>
      <c r="G93" s="126">
        <v>2985000</v>
      </c>
      <c r="H93" s="126">
        <v>1000000</v>
      </c>
    </row>
    <row r="94" spans="1:8" s="25" customFormat="1" ht="15.75">
      <c r="A94" s="64" t="s">
        <v>489</v>
      </c>
      <c r="B94" s="169"/>
      <c r="C94" s="169"/>
      <c r="D94" s="169"/>
      <c r="E94" s="169" t="s">
        <v>960</v>
      </c>
      <c r="F94" s="161" t="s">
        <v>771</v>
      </c>
      <c r="G94" s="30">
        <v>22096000</v>
      </c>
      <c r="H94" s="30">
        <v>19131800</v>
      </c>
    </row>
    <row r="95" spans="1:8" s="25" customFormat="1" ht="31.5">
      <c r="A95" s="64" t="s">
        <v>490</v>
      </c>
      <c r="B95" s="169"/>
      <c r="C95" s="169"/>
      <c r="D95" s="169"/>
      <c r="E95" s="169" t="s">
        <v>960</v>
      </c>
      <c r="F95" s="161" t="s">
        <v>347</v>
      </c>
      <c r="G95" s="30">
        <v>4000000</v>
      </c>
      <c r="H95" s="30">
        <v>4000000</v>
      </c>
    </row>
    <row r="96" spans="1:8" s="25" customFormat="1" ht="31.5">
      <c r="A96" s="64" t="s">
        <v>491</v>
      </c>
      <c r="B96" s="169"/>
      <c r="C96" s="169"/>
      <c r="D96" s="169"/>
      <c r="E96" s="169" t="s">
        <v>960</v>
      </c>
      <c r="F96" s="161" t="s">
        <v>566</v>
      </c>
      <c r="G96" s="30">
        <v>300000</v>
      </c>
      <c r="H96" s="30">
        <v>1000000</v>
      </c>
    </row>
    <row r="97" spans="1:8" s="25" customFormat="1" ht="15.75">
      <c r="A97" s="64" t="s">
        <v>492</v>
      </c>
      <c r="B97" s="169"/>
      <c r="C97" s="169"/>
      <c r="D97" s="169"/>
      <c r="E97" s="169" t="s">
        <v>961</v>
      </c>
      <c r="F97" s="163" t="s">
        <v>742</v>
      </c>
      <c r="G97" s="30">
        <v>25620000</v>
      </c>
      <c r="H97" s="30">
        <v>19700000</v>
      </c>
    </row>
    <row r="98" spans="1:8" s="25" customFormat="1" ht="15.75">
      <c r="A98" s="64" t="s">
        <v>493</v>
      </c>
      <c r="B98" s="169"/>
      <c r="C98" s="169"/>
      <c r="D98" s="169"/>
      <c r="E98" s="169" t="s">
        <v>961</v>
      </c>
      <c r="F98" s="163" t="s">
        <v>379</v>
      </c>
      <c r="G98" s="30">
        <v>1200000</v>
      </c>
      <c r="H98" s="30">
        <v>500000</v>
      </c>
    </row>
    <row r="99" spans="1:8" s="25" customFormat="1" ht="15.75">
      <c r="A99" s="64" t="s">
        <v>494</v>
      </c>
      <c r="B99" s="169"/>
      <c r="C99" s="169"/>
      <c r="D99" s="169"/>
      <c r="E99" s="169" t="s">
        <v>961</v>
      </c>
      <c r="F99" s="163" t="s">
        <v>729</v>
      </c>
      <c r="G99" s="30">
        <v>0</v>
      </c>
      <c r="H99" s="30">
        <v>1000000</v>
      </c>
    </row>
    <row r="100" spans="1:8" s="25" customFormat="1" ht="15.75">
      <c r="A100" s="64" t="s">
        <v>495</v>
      </c>
      <c r="B100" s="169"/>
      <c r="C100" s="169"/>
      <c r="D100" s="169"/>
      <c r="E100" s="169" t="s">
        <v>961</v>
      </c>
      <c r="F100" s="163" t="s">
        <v>675</v>
      </c>
      <c r="G100" s="30">
        <v>7460000</v>
      </c>
      <c r="H100" s="30">
        <v>7000000</v>
      </c>
    </row>
    <row r="101" spans="1:8" s="25" customFormat="1" ht="15.75">
      <c r="A101" s="64" t="s">
        <v>496</v>
      </c>
      <c r="B101" s="169"/>
      <c r="C101" s="169"/>
      <c r="D101" s="169"/>
      <c r="E101" s="169" t="s">
        <v>961</v>
      </c>
      <c r="F101" s="163" t="s">
        <v>567</v>
      </c>
      <c r="G101" s="30">
        <v>2000000</v>
      </c>
      <c r="H101" s="30">
        <v>800000</v>
      </c>
    </row>
    <row r="102" spans="1:8" s="25" customFormat="1" ht="15.75">
      <c r="A102" s="64" t="s">
        <v>497</v>
      </c>
      <c r="B102" s="169"/>
      <c r="C102" s="169"/>
      <c r="D102" s="169"/>
      <c r="E102" s="169" t="s">
        <v>961</v>
      </c>
      <c r="F102" s="163" t="s">
        <v>560</v>
      </c>
      <c r="G102" s="30">
        <v>200000</v>
      </c>
      <c r="H102" s="30">
        <v>200000</v>
      </c>
    </row>
    <row r="103" spans="1:8" s="25" customFormat="1" ht="15.75">
      <c r="A103" s="64"/>
      <c r="B103" s="169"/>
      <c r="C103" s="169"/>
      <c r="D103" s="252" t="s">
        <v>1017</v>
      </c>
      <c r="E103" s="76"/>
      <c r="F103" s="160" t="s">
        <v>971</v>
      </c>
      <c r="G103" s="53">
        <f>SUM(G104:G104)</f>
        <v>1018400</v>
      </c>
      <c r="H103" s="53">
        <f>SUM(H104:H104)</f>
        <v>1368200</v>
      </c>
    </row>
    <row r="104" spans="1:8" s="25" customFormat="1" ht="31.5">
      <c r="A104" s="64" t="s">
        <v>498</v>
      </c>
      <c r="B104" s="169"/>
      <c r="C104" s="169"/>
      <c r="D104" s="250"/>
      <c r="E104" s="169" t="s">
        <v>1005</v>
      </c>
      <c r="F104" s="161" t="s">
        <v>644</v>
      </c>
      <c r="G104" s="30">
        <v>1018400</v>
      </c>
      <c r="H104" s="30">
        <v>1368200</v>
      </c>
    </row>
    <row r="105" spans="1:8" s="25" customFormat="1" ht="15.75">
      <c r="A105" s="64"/>
      <c r="B105" s="169"/>
      <c r="C105" s="76" t="s">
        <v>995</v>
      </c>
      <c r="D105" s="169"/>
      <c r="E105" s="169"/>
      <c r="F105" s="27" t="s">
        <v>1</v>
      </c>
      <c r="G105" s="200">
        <f>SUM(G106)</f>
        <v>180000</v>
      </c>
      <c r="H105" s="200">
        <f>SUM(H106)</f>
        <v>180000</v>
      </c>
    </row>
    <row r="106" spans="1:8" s="25" customFormat="1" ht="15.75">
      <c r="A106" s="64"/>
      <c r="B106" s="169"/>
      <c r="C106" s="169"/>
      <c r="D106" s="159" t="s">
        <v>12</v>
      </c>
      <c r="E106" s="159"/>
      <c r="F106" s="22" t="s">
        <v>13</v>
      </c>
      <c r="G106" s="199">
        <f>SUM(G107)</f>
        <v>180000</v>
      </c>
      <c r="H106" s="199">
        <f>SUM(H107)</f>
        <v>180000</v>
      </c>
    </row>
    <row r="107" spans="1:8" s="25" customFormat="1" ht="16.5" thickBot="1">
      <c r="A107" s="88" t="s">
        <v>499</v>
      </c>
      <c r="B107" s="175"/>
      <c r="C107" s="175"/>
      <c r="D107" s="175"/>
      <c r="E107" s="175" t="s">
        <v>16</v>
      </c>
      <c r="F107" s="35" t="s">
        <v>618</v>
      </c>
      <c r="G107" s="118">
        <v>180000</v>
      </c>
      <c r="H107" s="226">
        <v>180000</v>
      </c>
    </row>
    <row r="108" spans="1:8" s="19" customFormat="1" ht="15.75">
      <c r="A108" s="325" t="s">
        <v>345</v>
      </c>
      <c r="B108" s="326"/>
      <c r="C108" s="326"/>
      <c r="D108" s="326"/>
      <c r="E108" s="326"/>
      <c r="F108" s="327"/>
      <c r="G108" s="238">
        <f>SUM(G109+G126)</f>
        <v>35653765</v>
      </c>
      <c r="H108" s="238">
        <f>SUM(H109+H126)</f>
        <v>36390127</v>
      </c>
    </row>
    <row r="109" spans="1:8" s="19" customFormat="1" ht="15.75">
      <c r="A109" s="360" t="s">
        <v>631</v>
      </c>
      <c r="B109" s="361"/>
      <c r="C109" s="361"/>
      <c r="D109" s="361"/>
      <c r="E109" s="361"/>
      <c r="F109" s="362"/>
      <c r="G109" s="292">
        <f>SUM(G112+G123)</f>
        <v>30053765</v>
      </c>
      <c r="H109" s="292">
        <f>SUM(H112+H123)</f>
        <v>28960127</v>
      </c>
    </row>
    <row r="110" spans="1:8" s="19" customFormat="1" ht="36" customHeight="1" thickBot="1">
      <c r="A110" s="363" t="s">
        <v>351</v>
      </c>
      <c r="B110" s="314"/>
      <c r="C110" s="314"/>
      <c r="D110" s="314"/>
      <c r="E110" s="314"/>
      <c r="F110" s="315"/>
      <c r="G110" s="253"/>
      <c r="H110" s="253"/>
    </row>
    <row r="111" spans="1:8" s="19" customFormat="1" ht="15.75">
      <c r="A111" s="47"/>
      <c r="B111" s="27" t="s">
        <v>991</v>
      </c>
      <c r="C111" s="168"/>
      <c r="D111" s="168"/>
      <c r="E111" s="168"/>
      <c r="F111" s="76" t="s">
        <v>1014</v>
      </c>
      <c r="G111" s="56"/>
      <c r="H111" s="56"/>
    </row>
    <row r="112" spans="1:8" s="31" customFormat="1" ht="15.75">
      <c r="A112" s="47" t="s">
        <v>224</v>
      </c>
      <c r="B112" s="168"/>
      <c r="C112" s="27" t="s">
        <v>874</v>
      </c>
      <c r="D112" s="168"/>
      <c r="E112" s="168"/>
      <c r="F112" s="27" t="s">
        <v>875</v>
      </c>
      <c r="G112" s="41">
        <f>+G113</f>
        <v>29753765</v>
      </c>
      <c r="H112" s="41">
        <f>+H113</f>
        <v>28660127</v>
      </c>
    </row>
    <row r="113" spans="1:8" s="31" customFormat="1" ht="15.75" customHeight="1">
      <c r="A113" s="47"/>
      <c r="B113" s="168"/>
      <c r="C113" s="27"/>
      <c r="D113" s="22" t="s">
        <v>893</v>
      </c>
      <c r="E113" s="23"/>
      <c r="F113" s="22" t="s">
        <v>894</v>
      </c>
      <c r="G113" s="53">
        <f>SUM(G114:G121)</f>
        <v>29753765</v>
      </c>
      <c r="H113" s="53">
        <f>SUM(H114:H121)</f>
        <v>28660127</v>
      </c>
    </row>
    <row r="114" spans="1:8" s="31" customFormat="1" ht="15.75" customHeight="1">
      <c r="A114" s="32" t="s">
        <v>500</v>
      </c>
      <c r="B114" s="23"/>
      <c r="C114" s="23"/>
      <c r="D114" s="23"/>
      <c r="E114" s="23" t="s">
        <v>900</v>
      </c>
      <c r="F114" s="23" t="s">
        <v>743</v>
      </c>
      <c r="G114" s="30">
        <v>8750000</v>
      </c>
      <c r="H114" s="30">
        <v>8300000</v>
      </c>
    </row>
    <row r="115" spans="1:8" s="31" customFormat="1" ht="15.75" customHeight="1">
      <c r="A115" s="32" t="s">
        <v>921</v>
      </c>
      <c r="B115" s="23"/>
      <c r="C115" s="23"/>
      <c r="D115" s="23"/>
      <c r="E115" s="23" t="s">
        <v>900</v>
      </c>
      <c r="F115" s="23" t="s">
        <v>223</v>
      </c>
      <c r="G115" s="30">
        <v>5850000</v>
      </c>
      <c r="H115" s="30">
        <v>7500000</v>
      </c>
    </row>
    <row r="116" spans="1:8" s="31" customFormat="1" ht="15.75" customHeight="1">
      <c r="A116" s="32" t="s">
        <v>924</v>
      </c>
      <c r="B116" s="23"/>
      <c r="C116" s="23"/>
      <c r="D116" s="23"/>
      <c r="E116" s="23" t="s">
        <v>900</v>
      </c>
      <c r="F116" s="23" t="s">
        <v>56</v>
      </c>
      <c r="G116" s="30">
        <v>6739500</v>
      </c>
      <c r="H116" s="30">
        <v>7000000</v>
      </c>
    </row>
    <row r="117" spans="1:8" s="31" customFormat="1" ht="15.75" customHeight="1">
      <c r="A117" s="32" t="s">
        <v>501</v>
      </c>
      <c r="B117" s="23"/>
      <c r="C117" s="23"/>
      <c r="D117" s="23"/>
      <c r="E117" s="23" t="s">
        <v>900</v>
      </c>
      <c r="F117" s="23" t="s">
        <v>744</v>
      </c>
      <c r="G117" s="30">
        <v>3131100</v>
      </c>
      <c r="H117" s="30">
        <v>3500000</v>
      </c>
    </row>
    <row r="118" spans="1:8" s="31" customFormat="1" ht="15.75" customHeight="1">
      <c r="A118" s="32" t="s">
        <v>502</v>
      </c>
      <c r="B118" s="23"/>
      <c r="C118" s="23"/>
      <c r="D118" s="23"/>
      <c r="E118" s="23" t="s">
        <v>900</v>
      </c>
      <c r="F118" s="23" t="s">
        <v>745</v>
      </c>
      <c r="G118" s="30">
        <v>200000</v>
      </c>
      <c r="H118" s="30">
        <v>200000</v>
      </c>
    </row>
    <row r="119" spans="1:8" s="25" customFormat="1" ht="15.75" customHeight="1">
      <c r="A119" s="32" t="s">
        <v>503</v>
      </c>
      <c r="B119" s="23"/>
      <c r="C119" s="23"/>
      <c r="D119" s="23"/>
      <c r="E119" s="23" t="s">
        <v>900</v>
      </c>
      <c r="F119" s="23" t="s">
        <v>1230</v>
      </c>
      <c r="G119" s="30">
        <v>350000</v>
      </c>
      <c r="H119" s="30">
        <v>300000</v>
      </c>
    </row>
    <row r="120" spans="1:8" s="25" customFormat="1" ht="15.75" customHeight="1">
      <c r="A120" s="32" t="s">
        <v>504</v>
      </c>
      <c r="B120" s="23"/>
      <c r="C120" s="23"/>
      <c r="D120" s="23"/>
      <c r="E120" s="23" t="s">
        <v>900</v>
      </c>
      <c r="F120" s="23" t="s">
        <v>51</v>
      </c>
      <c r="G120" s="30">
        <v>1813165</v>
      </c>
      <c r="H120" s="30">
        <v>1860127</v>
      </c>
    </row>
    <row r="121" spans="1:8" s="25" customFormat="1" ht="15.75" customHeight="1">
      <c r="A121" s="32"/>
      <c r="B121" s="23"/>
      <c r="C121" s="23"/>
      <c r="D121" s="23"/>
      <c r="E121" s="23" t="s">
        <v>900</v>
      </c>
      <c r="F121" s="23" t="s">
        <v>575</v>
      </c>
      <c r="G121" s="30">
        <v>2920000</v>
      </c>
      <c r="H121" s="30">
        <v>0</v>
      </c>
    </row>
    <row r="122" spans="1:8" s="31" customFormat="1" ht="15.75" customHeight="1">
      <c r="A122" s="32"/>
      <c r="B122" s="76" t="s">
        <v>992</v>
      </c>
      <c r="C122" s="76"/>
      <c r="D122" s="169"/>
      <c r="E122" s="169"/>
      <c r="F122" s="162" t="s">
        <v>1015</v>
      </c>
      <c r="G122" s="30"/>
      <c r="H122" s="30"/>
    </row>
    <row r="123" spans="1:8" s="31" customFormat="1" ht="15.75" customHeight="1">
      <c r="A123" s="32"/>
      <c r="B123" s="159"/>
      <c r="C123" s="76" t="s">
        <v>954</v>
      </c>
      <c r="D123" s="159"/>
      <c r="E123" s="159"/>
      <c r="F123" s="27" t="s">
        <v>955</v>
      </c>
      <c r="G123" s="41">
        <f>SUM(G124)</f>
        <v>300000</v>
      </c>
      <c r="H123" s="41">
        <f>SUM(H124)</f>
        <v>300000</v>
      </c>
    </row>
    <row r="124" spans="1:8" s="31" customFormat="1" ht="15.75" customHeight="1">
      <c r="A124" s="32"/>
      <c r="B124" s="159"/>
      <c r="C124" s="76"/>
      <c r="D124" s="159" t="s">
        <v>962</v>
      </c>
      <c r="E124" s="159"/>
      <c r="F124" s="22" t="s">
        <v>963</v>
      </c>
      <c r="G124" s="53">
        <f>SUM(G125)</f>
        <v>300000</v>
      </c>
      <c r="H124" s="53">
        <f>SUM(H125)</f>
        <v>300000</v>
      </c>
    </row>
    <row r="125" spans="1:8" s="31" customFormat="1" ht="15" customHeight="1" thickBot="1">
      <c r="A125" s="287" t="s">
        <v>505</v>
      </c>
      <c r="B125" s="175"/>
      <c r="C125" s="174"/>
      <c r="D125" s="175"/>
      <c r="E125" s="175" t="s">
        <v>970</v>
      </c>
      <c r="F125" s="35" t="s">
        <v>765</v>
      </c>
      <c r="G125" s="118">
        <v>300000</v>
      </c>
      <c r="H125" s="118">
        <v>300000</v>
      </c>
    </row>
    <row r="126" spans="1:8" s="31" customFormat="1" ht="15" customHeight="1">
      <c r="A126" s="357" t="s">
        <v>632</v>
      </c>
      <c r="B126" s="358"/>
      <c r="C126" s="358"/>
      <c r="D126" s="358"/>
      <c r="E126" s="358"/>
      <c r="F126" s="359"/>
      <c r="G126" s="293">
        <f>SUM(G129)</f>
        <v>5600000</v>
      </c>
      <c r="H126" s="293">
        <f>SUM(H129)</f>
        <v>7430000</v>
      </c>
    </row>
    <row r="127" spans="1:8" s="31" customFormat="1" ht="15" customHeight="1" thickBot="1">
      <c r="A127" s="363" t="s">
        <v>24</v>
      </c>
      <c r="B127" s="314"/>
      <c r="C127" s="314"/>
      <c r="D127" s="314"/>
      <c r="E127" s="314"/>
      <c r="F127" s="315"/>
      <c r="G127" s="253"/>
      <c r="H127" s="253"/>
    </row>
    <row r="128" spans="1:8" s="31" customFormat="1" ht="15" customHeight="1">
      <c r="A128" s="47"/>
      <c r="B128" s="27" t="s">
        <v>991</v>
      </c>
      <c r="C128" s="168"/>
      <c r="D128" s="168"/>
      <c r="E128" s="168"/>
      <c r="F128" s="76" t="s">
        <v>1014</v>
      </c>
      <c r="G128" s="56"/>
      <c r="H128" s="56"/>
    </row>
    <row r="129" spans="1:8" s="31" customFormat="1" ht="15" customHeight="1">
      <c r="A129" s="47" t="s">
        <v>224</v>
      </c>
      <c r="B129" s="168"/>
      <c r="C129" s="27" t="s">
        <v>874</v>
      </c>
      <c r="D129" s="168"/>
      <c r="E129" s="168"/>
      <c r="F129" s="27" t="s">
        <v>875</v>
      </c>
      <c r="G129" s="41">
        <f>+G130+G132</f>
        <v>5600000</v>
      </c>
      <c r="H129" s="41">
        <f>+H130+H132</f>
        <v>7430000</v>
      </c>
    </row>
    <row r="130" spans="1:8" s="31" customFormat="1" ht="15" customHeight="1">
      <c r="A130" s="47"/>
      <c r="B130" s="168"/>
      <c r="C130" s="27"/>
      <c r="D130" s="22" t="s">
        <v>883</v>
      </c>
      <c r="E130" s="168"/>
      <c r="F130" s="22" t="s">
        <v>884</v>
      </c>
      <c r="G130" s="53">
        <f>SUM(G131)</f>
        <v>3000000</v>
      </c>
      <c r="H130" s="53">
        <f>SUM(H131)</f>
        <v>2830000</v>
      </c>
    </row>
    <row r="131" spans="1:8" s="31" customFormat="1" ht="15" customHeight="1">
      <c r="A131" s="32" t="s">
        <v>506</v>
      </c>
      <c r="B131" s="23"/>
      <c r="C131" s="27"/>
      <c r="D131" s="168"/>
      <c r="E131" s="23" t="s">
        <v>888</v>
      </c>
      <c r="F131" s="23" t="s">
        <v>739</v>
      </c>
      <c r="G131" s="30">
        <v>3000000</v>
      </c>
      <c r="H131" s="30">
        <v>2830000</v>
      </c>
    </row>
    <row r="132" spans="1:8" s="31" customFormat="1" ht="15" customHeight="1">
      <c r="A132" s="47"/>
      <c r="B132" s="168"/>
      <c r="C132" s="27"/>
      <c r="D132" s="22" t="s">
        <v>893</v>
      </c>
      <c r="E132" s="23"/>
      <c r="F132" s="22" t="s">
        <v>894</v>
      </c>
      <c r="G132" s="53">
        <f>SUM(G133+G134)</f>
        <v>2600000</v>
      </c>
      <c r="H132" s="53">
        <f>SUM(H133+H134)</f>
        <v>4600000</v>
      </c>
    </row>
    <row r="133" spans="1:12" s="31" customFormat="1" ht="15" customHeight="1">
      <c r="A133" s="32" t="s">
        <v>507</v>
      </c>
      <c r="B133" s="23"/>
      <c r="C133" s="23"/>
      <c r="D133" s="23"/>
      <c r="E133" s="23" t="s">
        <v>900</v>
      </c>
      <c r="F133" s="23" t="s">
        <v>746</v>
      </c>
      <c r="G133" s="30">
        <v>2600000</v>
      </c>
      <c r="H133" s="30">
        <v>2600000</v>
      </c>
      <c r="I133" s="285"/>
      <c r="J133" s="286"/>
      <c r="K133" s="286"/>
      <c r="L133" s="286"/>
    </row>
    <row r="134" spans="1:12" s="31" customFormat="1" ht="15" customHeight="1" thickBot="1">
      <c r="A134" s="32" t="s">
        <v>932</v>
      </c>
      <c r="B134" s="23"/>
      <c r="C134" s="23"/>
      <c r="D134" s="23"/>
      <c r="E134" s="23" t="s">
        <v>900</v>
      </c>
      <c r="F134" s="23" t="s">
        <v>730</v>
      </c>
      <c r="G134" s="30">
        <v>0</v>
      </c>
      <c r="H134" s="30">
        <v>2000000</v>
      </c>
      <c r="I134" s="286"/>
      <c r="J134" s="286"/>
      <c r="K134" s="286"/>
      <c r="L134" s="286"/>
    </row>
    <row r="135" spans="1:8" s="31" customFormat="1" ht="15.75" customHeight="1">
      <c r="A135" s="325" t="s">
        <v>628</v>
      </c>
      <c r="B135" s="326"/>
      <c r="C135" s="326"/>
      <c r="D135" s="326"/>
      <c r="E135" s="326"/>
      <c r="F135" s="327"/>
      <c r="G135" s="243">
        <f>SUM(G136)</f>
        <v>16154200</v>
      </c>
      <c r="H135" s="243">
        <f>SUM(H136)</f>
        <v>15574000</v>
      </c>
    </row>
    <row r="136" spans="1:8" s="31" customFormat="1" ht="15.75" customHeight="1">
      <c r="A136" s="360" t="s">
        <v>633</v>
      </c>
      <c r="B136" s="361"/>
      <c r="C136" s="361"/>
      <c r="D136" s="361"/>
      <c r="E136" s="361"/>
      <c r="F136" s="362"/>
      <c r="G136" s="294">
        <f>SUM(G139+G151+G155+G161+G165)</f>
        <v>16154200</v>
      </c>
      <c r="H136" s="294">
        <f>SUM(H139+H151+H155+H161+H165)</f>
        <v>15574000</v>
      </c>
    </row>
    <row r="137" spans="1:8" s="31" customFormat="1" ht="33.75" customHeight="1" thickBot="1">
      <c r="A137" s="363" t="s">
        <v>346</v>
      </c>
      <c r="B137" s="314"/>
      <c r="C137" s="314"/>
      <c r="D137" s="314"/>
      <c r="E137" s="314"/>
      <c r="F137" s="315"/>
      <c r="G137" s="254"/>
      <c r="H137" s="254"/>
    </row>
    <row r="138" spans="1:8" s="31" customFormat="1" ht="15.75" customHeight="1">
      <c r="A138" s="32"/>
      <c r="B138" s="27" t="s">
        <v>991</v>
      </c>
      <c r="C138" s="168"/>
      <c r="D138" s="168"/>
      <c r="E138" s="168"/>
      <c r="F138" s="76" t="s">
        <v>1014</v>
      </c>
      <c r="G138" s="30"/>
      <c r="H138" s="30"/>
    </row>
    <row r="139" spans="1:8" s="31" customFormat="1" ht="15.75" customHeight="1">
      <c r="A139" s="32"/>
      <c r="B139" s="23"/>
      <c r="C139" s="27" t="s">
        <v>874</v>
      </c>
      <c r="D139" s="168"/>
      <c r="E139" s="168"/>
      <c r="F139" s="27" t="s">
        <v>875</v>
      </c>
      <c r="G139" s="41">
        <f>SUM(G142+G148+G140)</f>
        <v>3520000</v>
      </c>
      <c r="H139" s="41">
        <f>SUM(H142+H148+H140)</f>
        <v>2320000</v>
      </c>
    </row>
    <row r="140" spans="1:8" s="31" customFormat="1" ht="15.75" customHeight="1">
      <c r="A140" s="32"/>
      <c r="B140" s="23"/>
      <c r="C140" s="27"/>
      <c r="D140" s="22" t="s">
        <v>883</v>
      </c>
      <c r="E140" s="168"/>
      <c r="F140" s="22" t="s">
        <v>884</v>
      </c>
      <c r="G140" s="199">
        <f>SUM(G141)</f>
        <v>20000</v>
      </c>
      <c r="H140" s="199">
        <f>SUM(H141)</f>
        <v>20000</v>
      </c>
    </row>
    <row r="141" spans="1:8" s="31" customFormat="1" ht="15.75" customHeight="1">
      <c r="A141" s="32" t="s">
        <v>935</v>
      </c>
      <c r="B141" s="23"/>
      <c r="C141" s="27"/>
      <c r="D141" s="168"/>
      <c r="E141" s="23" t="s">
        <v>888</v>
      </c>
      <c r="F141" s="23" t="s">
        <v>604</v>
      </c>
      <c r="G141" s="204">
        <v>20000</v>
      </c>
      <c r="H141" s="204">
        <v>20000</v>
      </c>
    </row>
    <row r="142" spans="1:8" s="31" customFormat="1" ht="15.75" customHeight="1">
      <c r="A142" s="32"/>
      <c r="B142" s="23"/>
      <c r="C142" s="23"/>
      <c r="D142" s="22" t="s">
        <v>893</v>
      </c>
      <c r="E142" s="23"/>
      <c r="F142" s="22" t="s">
        <v>894</v>
      </c>
      <c r="G142" s="53">
        <f>SUM(G143:G147)</f>
        <v>2850000</v>
      </c>
      <c r="H142" s="53">
        <f>SUM(H143:H147)</f>
        <v>1650000</v>
      </c>
    </row>
    <row r="143" spans="1:8" s="31" customFormat="1" ht="15.75" customHeight="1">
      <c r="A143" s="32" t="s">
        <v>508</v>
      </c>
      <c r="B143" s="23"/>
      <c r="C143" s="23"/>
      <c r="D143" s="22"/>
      <c r="E143" s="23" t="s">
        <v>897</v>
      </c>
      <c r="F143" s="23" t="s">
        <v>725</v>
      </c>
      <c r="G143" s="204">
        <v>0</v>
      </c>
      <c r="H143" s="204">
        <v>30000</v>
      </c>
    </row>
    <row r="144" spans="1:8" s="31" customFormat="1" ht="15.75" customHeight="1">
      <c r="A144" s="32" t="s">
        <v>509</v>
      </c>
      <c r="B144" s="23"/>
      <c r="C144" s="23"/>
      <c r="D144" s="23"/>
      <c r="E144" s="23" t="s">
        <v>900</v>
      </c>
      <c r="F144" s="23" t="s">
        <v>747</v>
      </c>
      <c r="G144" s="30">
        <v>570000</v>
      </c>
      <c r="H144" s="30">
        <v>770000</v>
      </c>
    </row>
    <row r="145" spans="1:8" s="31" customFormat="1" ht="15.75" customHeight="1">
      <c r="A145" s="32" t="s">
        <v>510</v>
      </c>
      <c r="B145" s="23"/>
      <c r="C145" s="23"/>
      <c r="D145" s="23"/>
      <c r="E145" s="23" t="s">
        <v>900</v>
      </c>
      <c r="F145" s="23" t="s">
        <v>378</v>
      </c>
      <c r="G145" s="30">
        <v>2000000</v>
      </c>
      <c r="H145" s="30">
        <v>600000</v>
      </c>
    </row>
    <row r="146" spans="1:8" s="31" customFormat="1" ht="15.75" customHeight="1">
      <c r="A146" s="32"/>
      <c r="B146" s="23"/>
      <c r="C146" s="23"/>
      <c r="D146" s="23"/>
      <c r="E146" s="23" t="s">
        <v>900</v>
      </c>
      <c r="F146" s="23" t="s">
        <v>621</v>
      </c>
      <c r="G146" s="30">
        <v>30000</v>
      </c>
      <c r="H146" s="30">
        <v>0</v>
      </c>
    </row>
    <row r="147" spans="1:8" s="31" customFormat="1" ht="15.75" customHeight="1">
      <c r="A147" s="32" t="s">
        <v>511</v>
      </c>
      <c r="B147" s="23"/>
      <c r="C147" s="23"/>
      <c r="D147" s="23"/>
      <c r="E147" s="23" t="s">
        <v>904</v>
      </c>
      <c r="F147" s="23" t="s">
        <v>570</v>
      </c>
      <c r="G147" s="30">
        <v>250000</v>
      </c>
      <c r="H147" s="30">
        <v>250000</v>
      </c>
    </row>
    <row r="148" spans="1:8" s="31" customFormat="1" ht="15.75" customHeight="1">
      <c r="A148" s="47"/>
      <c r="B148" s="168"/>
      <c r="C148" s="27"/>
      <c r="D148" s="22" t="s">
        <v>911</v>
      </c>
      <c r="E148" s="23"/>
      <c r="F148" s="22" t="s">
        <v>994</v>
      </c>
      <c r="G148" s="53">
        <f>SUM(G149:G150)</f>
        <v>650000</v>
      </c>
      <c r="H148" s="53">
        <f>SUM(H149:H150)</f>
        <v>650000</v>
      </c>
    </row>
    <row r="149" spans="1:8" s="31" customFormat="1" ht="15.75" customHeight="1">
      <c r="A149" s="32" t="s">
        <v>512</v>
      </c>
      <c r="B149" s="23"/>
      <c r="C149" s="23"/>
      <c r="D149" s="23"/>
      <c r="E149" s="23" t="s">
        <v>917</v>
      </c>
      <c r="F149" s="23" t="s">
        <v>762</v>
      </c>
      <c r="G149" s="30">
        <v>350000</v>
      </c>
      <c r="H149" s="30">
        <v>350000</v>
      </c>
    </row>
    <row r="150" spans="1:8" s="25" customFormat="1" ht="15.75" customHeight="1">
      <c r="A150" s="32" t="s">
        <v>513</v>
      </c>
      <c r="B150" s="23"/>
      <c r="C150" s="23"/>
      <c r="D150" s="23"/>
      <c r="E150" s="23" t="s">
        <v>917</v>
      </c>
      <c r="F150" s="23" t="s">
        <v>918</v>
      </c>
      <c r="G150" s="30">
        <v>300000</v>
      </c>
      <c r="H150" s="30">
        <v>300000</v>
      </c>
    </row>
    <row r="151" spans="1:8" s="25" customFormat="1" ht="15.75" customHeight="1">
      <c r="A151" s="47"/>
      <c r="B151" s="168"/>
      <c r="C151" s="27" t="s">
        <v>930</v>
      </c>
      <c r="D151" s="168"/>
      <c r="E151" s="168"/>
      <c r="F151" s="27" t="s">
        <v>931</v>
      </c>
      <c r="G151" s="41">
        <f>+G152</f>
        <v>10124000</v>
      </c>
      <c r="H151" s="41">
        <f>+H152</f>
        <v>10124000</v>
      </c>
    </row>
    <row r="152" spans="1:8" s="25" customFormat="1" ht="18" customHeight="1">
      <c r="A152" s="32"/>
      <c r="B152" s="23"/>
      <c r="C152" s="23"/>
      <c r="D152" s="22" t="s">
        <v>932</v>
      </c>
      <c r="E152" s="23"/>
      <c r="F152" s="22" t="s">
        <v>933</v>
      </c>
      <c r="G152" s="53">
        <f>SUM(G153+G154)</f>
        <v>10124000</v>
      </c>
      <c r="H152" s="53">
        <f>SUM(H153+H154)</f>
        <v>10124000</v>
      </c>
    </row>
    <row r="153" spans="1:8" s="19" customFormat="1" ht="31.5">
      <c r="A153" s="32" t="s">
        <v>514</v>
      </c>
      <c r="B153" s="23"/>
      <c r="C153" s="23"/>
      <c r="D153" s="23"/>
      <c r="E153" s="23" t="s">
        <v>934</v>
      </c>
      <c r="F153" s="23" t="s">
        <v>764</v>
      </c>
      <c r="G153" s="30">
        <v>8200000</v>
      </c>
      <c r="H153" s="30">
        <v>8200000</v>
      </c>
    </row>
    <row r="154" spans="1:8" s="19" customFormat="1" ht="31.5">
      <c r="A154" s="32" t="s">
        <v>515</v>
      </c>
      <c r="B154" s="23"/>
      <c r="C154" s="23"/>
      <c r="D154" s="23"/>
      <c r="E154" s="23" t="s">
        <v>934</v>
      </c>
      <c r="F154" s="23" t="s">
        <v>705</v>
      </c>
      <c r="G154" s="30">
        <v>1924000</v>
      </c>
      <c r="H154" s="30">
        <v>1924000</v>
      </c>
    </row>
    <row r="155" spans="1:8" s="19" customFormat="1" ht="15.75">
      <c r="A155" s="207"/>
      <c r="B155" s="23"/>
      <c r="C155" s="27" t="s">
        <v>942</v>
      </c>
      <c r="D155" s="159"/>
      <c r="E155" s="159"/>
      <c r="F155" s="27" t="s">
        <v>1220</v>
      </c>
      <c r="G155" s="200">
        <f>SUM(G156+G158)</f>
        <v>2400000</v>
      </c>
      <c r="H155" s="200">
        <f>SUM(H156+H158)</f>
        <v>1400000</v>
      </c>
    </row>
    <row r="156" spans="1:8" s="19" customFormat="1" ht="15.75">
      <c r="A156" s="207"/>
      <c r="B156" s="23"/>
      <c r="C156" s="76"/>
      <c r="D156" s="159" t="s">
        <v>943</v>
      </c>
      <c r="E156" s="159"/>
      <c r="F156" s="22" t="s">
        <v>944</v>
      </c>
      <c r="G156" s="199">
        <f>SUM(G157:G157)</f>
        <v>1000000</v>
      </c>
      <c r="H156" s="199">
        <f>SUM(H157:H157)</f>
        <v>0</v>
      </c>
    </row>
    <row r="157" spans="1:8" s="19" customFormat="1" ht="15.75">
      <c r="A157" s="207"/>
      <c r="B157" s="23"/>
      <c r="C157" s="76"/>
      <c r="D157" s="169"/>
      <c r="E157" s="169" t="s">
        <v>945</v>
      </c>
      <c r="F157" s="23" t="s">
        <v>646</v>
      </c>
      <c r="G157" s="30">
        <v>1000000</v>
      </c>
      <c r="H157" s="30">
        <v>0</v>
      </c>
    </row>
    <row r="158" spans="1:8" s="19" customFormat="1" ht="15.75">
      <c r="A158" s="207"/>
      <c r="B158" s="23"/>
      <c r="C158" s="76"/>
      <c r="D158" s="159" t="s">
        <v>946</v>
      </c>
      <c r="E158" s="169"/>
      <c r="F158" s="22" t="s">
        <v>947</v>
      </c>
      <c r="G158" s="206">
        <f>SUM(G159)</f>
        <v>1400000</v>
      </c>
      <c r="H158" s="206">
        <f>SUM(H159)</f>
        <v>1400000</v>
      </c>
    </row>
    <row r="159" spans="1:8" s="19" customFormat="1" ht="16.5" thickBot="1">
      <c r="A159" s="295" t="s">
        <v>516</v>
      </c>
      <c r="B159" s="35"/>
      <c r="C159" s="174"/>
      <c r="D159" s="175"/>
      <c r="E159" s="175" t="s">
        <v>606</v>
      </c>
      <c r="F159" s="35" t="s">
        <v>607</v>
      </c>
      <c r="G159" s="296">
        <v>1400000</v>
      </c>
      <c r="H159" s="296">
        <v>1400000</v>
      </c>
    </row>
    <row r="160" spans="1:8" s="19" customFormat="1" ht="18" customHeight="1">
      <c r="A160" s="207"/>
      <c r="B160" s="76" t="s">
        <v>992</v>
      </c>
      <c r="C160" s="76"/>
      <c r="D160" s="169"/>
      <c r="E160" s="169"/>
      <c r="F160" s="162" t="s">
        <v>1015</v>
      </c>
      <c r="G160" s="30"/>
      <c r="H160" s="30"/>
    </row>
    <row r="161" spans="1:8" s="19" customFormat="1" ht="19.5" customHeight="1">
      <c r="A161" s="207"/>
      <c r="B161" s="159"/>
      <c r="C161" s="76" t="s">
        <v>954</v>
      </c>
      <c r="D161" s="159"/>
      <c r="E161" s="159"/>
      <c r="F161" s="27" t="s">
        <v>955</v>
      </c>
      <c r="G161" s="200">
        <f>SUM(G162)</f>
        <v>100000</v>
      </c>
      <c r="H161" s="200">
        <f>SUM(H162)</f>
        <v>100000</v>
      </c>
    </row>
    <row r="162" spans="1:8" s="19" customFormat="1" ht="19.5" customHeight="1">
      <c r="A162" s="207"/>
      <c r="B162" s="159"/>
      <c r="C162" s="76"/>
      <c r="D162" s="159" t="s">
        <v>962</v>
      </c>
      <c r="E162" s="159"/>
      <c r="F162" s="22" t="s">
        <v>963</v>
      </c>
      <c r="G162" s="199">
        <f>SUM(G163:G163)</f>
        <v>100000</v>
      </c>
      <c r="H162" s="199">
        <f>SUM(H163:H163)</f>
        <v>100000</v>
      </c>
    </row>
    <row r="163" spans="1:8" s="19" customFormat="1" ht="15.75">
      <c r="A163" s="207" t="s">
        <v>517</v>
      </c>
      <c r="B163" s="169"/>
      <c r="C163" s="76"/>
      <c r="D163" s="169"/>
      <c r="E163" s="169" t="s">
        <v>970</v>
      </c>
      <c r="F163" s="23" t="s">
        <v>612</v>
      </c>
      <c r="G163" s="30">
        <v>100000</v>
      </c>
      <c r="H163" s="30">
        <v>100000</v>
      </c>
    </row>
    <row r="164" spans="1:8" s="19" customFormat="1" ht="15.75">
      <c r="A164" s="224"/>
      <c r="B164" s="76" t="s">
        <v>993</v>
      </c>
      <c r="C164" s="76"/>
      <c r="D164" s="169"/>
      <c r="E164" s="169"/>
      <c r="F164" s="27" t="s">
        <v>1011</v>
      </c>
      <c r="G164" s="30"/>
      <c r="H164" s="112"/>
    </row>
    <row r="165" spans="1:8" s="19" customFormat="1" ht="15.75">
      <c r="A165" s="224"/>
      <c r="B165" s="159"/>
      <c r="C165" s="76" t="s">
        <v>979</v>
      </c>
      <c r="D165" s="159"/>
      <c r="E165" s="159"/>
      <c r="F165" s="27" t="s">
        <v>554</v>
      </c>
      <c r="G165" s="41">
        <f>SUM(G166)</f>
        <v>10200</v>
      </c>
      <c r="H165" s="119">
        <f>SUM(H166)</f>
        <v>1630000</v>
      </c>
    </row>
    <row r="166" spans="1:8" s="19" customFormat="1" ht="31.5">
      <c r="A166" s="224"/>
      <c r="B166" s="159"/>
      <c r="C166" s="76"/>
      <c r="D166" s="159" t="s">
        <v>555</v>
      </c>
      <c r="E166" s="169"/>
      <c r="F166" s="166" t="s">
        <v>556</v>
      </c>
      <c r="G166" s="53">
        <f>SUM(G167)</f>
        <v>10200</v>
      </c>
      <c r="H166" s="231">
        <f>SUM(H167)</f>
        <v>1630000</v>
      </c>
    </row>
    <row r="167" spans="1:8" s="19" customFormat="1" ht="16.5" thickBot="1">
      <c r="A167" s="224">
        <v>363</v>
      </c>
      <c r="B167" s="159"/>
      <c r="C167" s="76"/>
      <c r="D167" s="169"/>
      <c r="E167" s="169" t="s">
        <v>557</v>
      </c>
      <c r="F167" s="161" t="s">
        <v>559</v>
      </c>
      <c r="G167" s="30">
        <v>10200</v>
      </c>
      <c r="H167" s="112">
        <v>1630000</v>
      </c>
    </row>
    <row r="168" spans="1:8" ht="15.75">
      <c r="A168" s="366" t="s">
        <v>688</v>
      </c>
      <c r="B168" s="367"/>
      <c r="C168" s="367"/>
      <c r="D168" s="367"/>
      <c r="E168" s="367"/>
      <c r="F168" s="368"/>
      <c r="G168" s="243">
        <f>SUM(G169)</f>
        <v>16091000</v>
      </c>
      <c r="H168" s="243">
        <f>SUM(H169)</f>
        <v>10300000</v>
      </c>
    </row>
    <row r="169" spans="1:8" ht="15.75">
      <c r="A169" s="328" t="s">
        <v>691</v>
      </c>
      <c r="B169" s="329"/>
      <c r="C169" s="329"/>
      <c r="D169" s="329"/>
      <c r="E169" s="329"/>
      <c r="F169" s="330"/>
      <c r="G169" s="242">
        <f>SUM(G170+G187)</f>
        <v>16091000</v>
      </c>
      <c r="H169" s="242">
        <f>SUM(H170+H187)</f>
        <v>10300000</v>
      </c>
    </row>
    <row r="170" spans="1:8" ht="15.75">
      <c r="A170" s="331" t="s">
        <v>689</v>
      </c>
      <c r="B170" s="332"/>
      <c r="C170" s="332"/>
      <c r="D170" s="332"/>
      <c r="E170" s="332"/>
      <c r="F170" s="333"/>
      <c r="G170" s="244">
        <f>SUM(G173)</f>
        <v>10091000</v>
      </c>
      <c r="H170" s="244">
        <f>SUM(H173)</f>
        <v>8300000</v>
      </c>
    </row>
    <row r="171" spans="1:8" ht="16.5" thickBot="1">
      <c r="A171" s="313" t="s">
        <v>1232</v>
      </c>
      <c r="B171" s="314"/>
      <c r="C171" s="314"/>
      <c r="D171" s="314"/>
      <c r="E171" s="314"/>
      <c r="F171" s="315"/>
      <c r="G171" s="268"/>
      <c r="H171" s="268"/>
    </row>
    <row r="172" spans="1:8" ht="15.75">
      <c r="A172" s="124"/>
      <c r="B172" s="182" t="s">
        <v>991</v>
      </c>
      <c r="C172" s="183"/>
      <c r="D172" s="183"/>
      <c r="E172" s="183"/>
      <c r="F172" s="27" t="s">
        <v>1014</v>
      </c>
      <c r="G172" s="63"/>
      <c r="H172" s="63"/>
    </row>
    <row r="173" spans="1:8" ht="15.75" customHeight="1">
      <c r="A173" s="47"/>
      <c r="B173" s="168"/>
      <c r="C173" s="27" t="s">
        <v>874</v>
      </c>
      <c r="D173" s="168"/>
      <c r="E173" s="168"/>
      <c r="F173" s="27" t="s">
        <v>875</v>
      </c>
      <c r="G173" s="41">
        <f>+G174+G176+G185</f>
        <v>10091000</v>
      </c>
      <c r="H173" s="41">
        <f>+H174+H176+H185</f>
        <v>8300000</v>
      </c>
    </row>
    <row r="174" spans="1:8" ht="15.75" customHeight="1">
      <c r="A174" s="47"/>
      <c r="B174" s="168"/>
      <c r="C174" s="27"/>
      <c r="D174" s="22" t="s">
        <v>883</v>
      </c>
      <c r="E174" s="168"/>
      <c r="F174" s="22" t="s">
        <v>884</v>
      </c>
      <c r="G174" s="53">
        <f>SUM(G175)</f>
        <v>100000</v>
      </c>
      <c r="H174" s="53">
        <f>SUM(H175)</f>
        <v>100000</v>
      </c>
    </row>
    <row r="175" spans="1:8" ht="15.75" customHeight="1">
      <c r="A175" s="32" t="s">
        <v>518</v>
      </c>
      <c r="B175" s="23"/>
      <c r="C175" s="27"/>
      <c r="D175" s="168"/>
      <c r="E175" s="23" t="s">
        <v>888</v>
      </c>
      <c r="F175" s="23" t="s">
        <v>889</v>
      </c>
      <c r="G175" s="30">
        <v>100000</v>
      </c>
      <c r="H175" s="30">
        <v>100000</v>
      </c>
    </row>
    <row r="176" spans="1:8" ht="15.75" customHeight="1">
      <c r="A176" s="47"/>
      <c r="B176" s="168"/>
      <c r="C176" s="27"/>
      <c r="D176" s="22" t="s">
        <v>893</v>
      </c>
      <c r="E176" s="23"/>
      <c r="F176" s="22" t="s">
        <v>894</v>
      </c>
      <c r="G176" s="53">
        <f>SUM(G177:G184)</f>
        <v>9741000</v>
      </c>
      <c r="H176" s="53">
        <f>SUM(H177:H184)</f>
        <v>8100000</v>
      </c>
    </row>
    <row r="177" spans="1:8" ht="15.75" customHeight="1">
      <c r="A177" s="32" t="s">
        <v>519</v>
      </c>
      <c r="B177" s="23"/>
      <c r="C177" s="23"/>
      <c r="D177" s="23"/>
      <c r="E177" s="23" t="s">
        <v>897</v>
      </c>
      <c r="F177" s="23" t="s">
        <v>766</v>
      </c>
      <c r="G177" s="30">
        <v>3139000</v>
      </c>
      <c r="H177" s="30">
        <v>2000000</v>
      </c>
    </row>
    <row r="178" spans="1:8" ht="15.75" customHeight="1">
      <c r="A178" s="32" t="s">
        <v>520</v>
      </c>
      <c r="B178" s="23"/>
      <c r="C178" s="23"/>
      <c r="D178" s="23"/>
      <c r="E178" s="23" t="s">
        <v>897</v>
      </c>
      <c r="F178" s="23" t="s">
        <v>772</v>
      </c>
      <c r="G178" s="30">
        <v>1000000</v>
      </c>
      <c r="H178" s="30">
        <v>1000000</v>
      </c>
    </row>
    <row r="179" spans="1:8" ht="15.75" customHeight="1">
      <c r="A179" s="32" t="s">
        <v>521</v>
      </c>
      <c r="B179" s="23"/>
      <c r="C179" s="23"/>
      <c r="D179" s="23"/>
      <c r="E179" s="23" t="s">
        <v>897</v>
      </c>
      <c r="F179" s="23" t="s">
        <v>773</v>
      </c>
      <c r="G179" s="30">
        <v>2200000</v>
      </c>
      <c r="H179" s="30">
        <v>2400000</v>
      </c>
    </row>
    <row r="180" spans="1:8" ht="15.75" customHeight="1">
      <c r="A180" s="32"/>
      <c r="B180" s="23"/>
      <c r="C180" s="23"/>
      <c r="D180" s="23"/>
      <c r="E180" s="23" t="s">
        <v>897</v>
      </c>
      <c r="F180" s="23" t="s">
        <v>616</v>
      </c>
      <c r="G180" s="30">
        <v>542000</v>
      </c>
      <c r="H180" s="117">
        <v>0</v>
      </c>
    </row>
    <row r="181" spans="1:8" ht="15.75" customHeight="1">
      <c r="A181" s="32" t="s">
        <v>522</v>
      </c>
      <c r="B181" s="23"/>
      <c r="C181" s="23"/>
      <c r="D181" s="23"/>
      <c r="E181" s="23" t="s">
        <v>897</v>
      </c>
      <c r="F181" s="23" t="s">
        <v>460</v>
      </c>
      <c r="G181" s="30">
        <v>1260000</v>
      </c>
      <c r="H181" s="30">
        <v>500000</v>
      </c>
    </row>
    <row r="182" spans="1:8" ht="15.75" customHeight="1">
      <c r="A182" s="32"/>
      <c r="B182" s="23"/>
      <c r="C182" s="23"/>
      <c r="D182" s="23"/>
      <c r="E182" s="23" t="s">
        <v>897</v>
      </c>
      <c r="F182" s="23" t="s">
        <v>756</v>
      </c>
      <c r="G182" s="30">
        <v>200000</v>
      </c>
      <c r="H182" s="30">
        <v>0</v>
      </c>
    </row>
    <row r="183" spans="1:8" ht="15.75" customHeight="1">
      <c r="A183" s="32" t="s">
        <v>523</v>
      </c>
      <c r="B183" s="23"/>
      <c r="C183" s="23"/>
      <c r="D183" s="23"/>
      <c r="E183" s="23" t="s">
        <v>897</v>
      </c>
      <c r="F183" s="23" t="s">
        <v>645</v>
      </c>
      <c r="G183" s="30">
        <v>1200000</v>
      </c>
      <c r="H183" s="30">
        <v>2000000</v>
      </c>
    </row>
    <row r="184" spans="1:8" ht="15.75" customHeight="1">
      <c r="A184" s="32" t="s">
        <v>524</v>
      </c>
      <c r="B184" s="23"/>
      <c r="C184" s="23"/>
      <c r="D184" s="23"/>
      <c r="E184" s="23" t="s">
        <v>900</v>
      </c>
      <c r="F184" s="23" t="s">
        <v>1021</v>
      </c>
      <c r="G184" s="30">
        <v>200000</v>
      </c>
      <c r="H184" s="30">
        <v>200000</v>
      </c>
    </row>
    <row r="185" spans="1:8" ht="15.75" customHeight="1">
      <c r="A185" s="32"/>
      <c r="B185" s="23"/>
      <c r="C185" s="23"/>
      <c r="D185" s="22" t="s">
        <v>911</v>
      </c>
      <c r="E185" s="23"/>
      <c r="F185" s="22" t="s">
        <v>994</v>
      </c>
      <c r="G185" s="53">
        <f>SUM(G186)</f>
        <v>250000</v>
      </c>
      <c r="H185" s="53">
        <f>SUM(H186)</f>
        <v>100000</v>
      </c>
    </row>
    <row r="186" spans="1:8" ht="15.75" customHeight="1" thickBot="1">
      <c r="A186" s="32" t="s">
        <v>525</v>
      </c>
      <c r="B186" s="23"/>
      <c r="C186" s="23"/>
      <c r="D186" s="23"/>
      <c r="E186" s="23" t="s">
        <v>917</v>
      </c>
      <c r="F186" s="23" t="s">
        <v>918</v>
      </c>
      <c r="G186" s="30">
        <v>250000</v>
      </c>
      <c r="H186" s="30">
        <v>100000</v>
      </c>
    </row>
    <row r="187" spans="1:8" ht="15.75" customHeight="1">
      <c r="A187" s="319" t="s">
        <v>690</v>
      </c>
      <c r="B187" s="320"/>
      <c r="C187" s="320"/>
      <c r="D187" s="320"/>
      <c r="E187" s="320"/>
      <c r="F187" s="321"/>
      <c r="G187" s="247">
        <f>SUM(G190)</f>
        <v>6000000</v>
      </c>
      <c r="H187" s="247">
        <f>SUM(H190)</f>
        <v>2000000</v>
      </c>
    </row>
    <row r="188" spans="1:8" ht="15.75" customHeight="1" thickBot="1">
      <c r="A188" s="313" t="s">
        <v>1232</v>
      </c>
      <c r="B188" s="314"/>
      <c r="C188" s="314"/>
      <c r="D188" s="314"/>
      <c r="E188" s="314"/>
      <c r="F188" s="315"/>
      <c r="G188" s="268"/>
      <c r="H188" s="268"/>
    </row>
    <row r="189" spans="1:8" ht="15.75" customHeight="1">
      <c r="A189" s="32"/>
      <c r="B189" s="162">
        <v>4</v>
      </c>
      <c r="C189" s="169"/>
      <c r="D189" s="169"/>
      <c r="E189" s="169"/>
      <c r="F189" s="162" t="s">
        <v>1015</v>
      </c>
      <c r="G189" s="30"/>
      <c r="H189" s="30"/>
    </row>
    <row r="190" spans="1:8" ht="15.75" customHeight="1">
      <c r="A190" s="32"/>
      <c r="B190" s="163"/>
      <c r="C190" s="76" t="s">
        <v>949</v>
      </c>
      <c r="D190" s="76"/>
      <c r="E190" s="76"/>
      <c r="F190" s="162" t="s">
        <v>950</v>
      </c>
      <c r="G190" s="41">
        <f>SUM(G191+G194)</f>
        <v>6000000</v>
      </c>
      <c r="H190" s="41">
        <f>SUM(H191+H194)</f>
        <v>2000000</v>
      </c>
    </row>
    <row r="191" spans="1:8" ht="15.75" customHeight="1">
      <c r="A191" s="32"/>
      <c r="B191" s="163"/>
      <c r="C191" s="169"/>
      <c r="D191" s="159" t="s">
        <v>951</v>
      </c>
      <c r="E191" s="169"/>
      <c r="F191" s="160" t="s">
        <v>952</v>
      </c>
      <c r="G191" s="53">
        <f>SUM(G192)</f>
        <v>6000000</v>
      </c>
      <c r="H191" s="53">
        <f>SUM(H192)</f>
        <v>2000000</v>
      </c>
    </row>
    <row r="192" spans="1:8" ht="15.75" customHeight="1" thickBot="1">
      <c r="A192" s="32" t="s">
        <v>939</v>
      </c>
      <c r="B192" s="163"/>
      <c r="C192" s="169"/>
      <c r="D192" s="169"/>
      <c r="E192" s="169" t="s">
        <v>953</v>
      </c>
      <c r="F192" s="163" t="s">
        <v>768</v>
      </c>
      <c r="G192" s="30">
        <v>6000000</v>
      </c>
      <c r="H192" s="30">
        <v>2000000</v>
      </c>
    </row>
    <row r="193" spans="1:8" ht="27.75" customHeight="1" thickBot="1">
      <c r="A193" s="352" t="s">
        <v>300</v>
      </c>
      <c r="B193" s="353"/>
      <c r="C193" s="353"/>
      <c r="D193" s="353"/>
      <c r="E193" s="353"/>
      <c r="F193" s="354"/>
      <c r="G193" s="95">
        <f>SUM(G2+G22+G168)</f>
        <v>178821965</v>
      </c>
      <c r="H193" s="95">
        <f>SUM(H2+H22+H168)</f>
        <v>150509127</v>
      </c>
    </row>
    <row r="196" ht="15.75">
      <c r="H196" s="5"/>
    </row>
    <row r="197" spans="7:8" ht="15.75">
      <c r="G197" s="5"/>
      <c r="H197" s="5"/>
    </row>
  </sheetData>
  <mergeCells count="32">
    <mergeCell ref="A2:F2"/>
    <mergeCell ref="A3:F3"/>
    <mergeCell ref="A4:F4"/>
    <mergeCell ref="A5:F5"/>
    <mergeCell ref="A193:F193"/>
    <mergeCell ref="A108:F108"/>
    <mergeCell ref="A110:F110"/>
    <mergeCell ref="A135:F135"/>
    <mergeCell ref="A137:F137"/>
    <mergeCell ref="A170:F170"/>
    <mergeCell ref="A171:F171"/>
    <mergeCell ref="A127:F127"/>
    <mergeCell ref="A188:F188"/>
    <mergeCell ref="A169:F169"/>
    <mergeCell ref="A22:F22"/>
    <mergeCell ref="A187:F187"/>
    <mergeCell ref="A60:F60"/>
    <mergeCell ref="A24:F24"/>
    <mergeCell ref="A168:F168"/>
    <mergeCell ref="A72:F72"/>
    <mergeCell ref="A23:F23"/>
    <mergeCell ref="A25:F25"/>
    <mergeCell ref="A65:F65"/>
    <mergeCell ref="A59:F59"/>
    <mergeCell ref="A41:F41"/>
    <mergeCell ref="A42:F42"/>
    <mergeCell ref="A109:F109"/>
    <mergeCell ref="A136:F136"/>
    <mergeCell ref="A66:F66"/>
    <mergeCell ref="A71:F71"/>
    <mergeCell ref="A73:F73"/>
    <mergeCell ref="A126:F126"/>
  </mergeCells>
  <printOptions horizontalCentered="1"/>
  <pageMargins left="0.3937007874015748" right="0.3937007874015748" top="0.984251968503937" bottom="0.984251968503937" header="0.5905511811023623" footer="0.5905511811023623"/>
  <pageSetup firstPageNumber="146" useFirstPageNumber="1" fitToHeight="2" horizontalDpi="300" verticalDpi="300" orientation="portrait" paperSize="9" scale="65" r:id="rId1"/>
  <headerFooter alignWithMargins="0">
    <oddHeader>&amp;C&amp;"Times New Roman,Bold"&amp;14RAZDJEL 004 - UPRAVNI ODJEL ZA KOMUNALNI SUSTAV I IMOVINU</oddHeader>
    <oddFooter>&amp;C&amp;"Times New Roman,Regular"&amp;16&amp;P</oddFooter>
  </headerFooter>
  <rowBreaks count="3" manualBreakCount="3">
    <brk id="58" max="7" man="1"/>
    <brk id="107" max="7" man="1"/>
    <brk id="15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97"/>
  <sheetViews>
    <sheetView zoomScale="75" zoomScaleNormal="75" zoomScaleSheetLayoutView="75" workbookViewId="0" topLeftCell="A239">
      <selection activeCell="A242" sqref="A242:H242"/>
    </sheetView>
  </sheetViews>
  <sheetFormatPr defaultColWidth="9.140625" defaultRowHeight="12.75"/>
  <cols>
    <col min="1" max="1" width="4.7109375" style="77" bestFit="1" customWidth="1"/>
    <col min="2" max="3" width="3.57421875" style="43" bestFit="1" customWidth="1"/>
    <col min="4" max="4" width="4.7109375" style="43" bestFit="1" customWidth="1"/>
    <col min="5" max="5" width="5.57421875" style="43" bestFit="1" customWidth="1"/>
    <col min="6" max="6" width="70.00390625" style="54" customWidth="1"/>
    <col min="7" max="7" width="15.7109375" style="10" customWidth="1"/>
    <col min="8" max="9" width="15.140625" style="10" bestFit="1" customWidth="1"/>
    <col min="10" max="16384" width="7.8515625" style="10" customWidth="1"/>
  </cols>
  <sheetData>
    <row r="1" spans="1:8" s="70" customFormat="1" ht="93.75" customHeight="1" thickBot="1">
      <c r="A1" s="73" t="s">
        <v>990</v>
      </c>
      <c r="B1" s="74" t="s">
        <v>1007</v>
      </c>
      <c r="C1" s="74" t="s">
        <v>788</v>
      </c>
      <c r="D1" s="74" t="s">
        <v>789</v>
      </c>
      <c r="E1" s="74" t="s">
        <v>790</v>
      </c>
      <c r="F1" s="75" t="s">
        <v>858</v>
      </c>
      <c r="G1" s="216" t="s">
        <v>581</v>
      </c>
      <c r="H1" s="195" t="s">
        <v>706</v>
      </c>
    </row>
    <row r="2" spans="1:8" s="70" customFormat="1" ht="15" customHeight="1">
      <c r="A2" s="325" t="s">
        <v>268</v>
      </c>
      <c r="B2" s="326"/>
      <c r="C2" s="326"/>
      <c r="D2" s="326"/>
      <c r="E2" s="326"/>
      <c r="F2" s="327"/>
      <c r="G2" s="238">
        <f>SUM(G3)</f>
        <v>1373000</v>
      </c>
      <c r="H2" s="238">
        <f>SUM(H3)</f>
        <v>1383000</v>
      </c>
    </row>
    <row r="3" spans="1:8" s="70" customFormat="1" ht="15" customHeight="1">
      <c r="A3" s="328" t="s">
        <v>270</v>
      </c>
      <c r="B3" s="329"/>
      <c r="C3" s="329"/>
      <c r="D3" s="329"/>
      <c r="E3" s="329"/>
      <c r="F3" s="330"/>
      <c r="G3" s="239">
        <f>SUM(G4)</f>
        <v>1373000</v>
      </c>
      <c r="H3" s="239">
        <f>SUM(H4)</f>
        <v>1383000</v>
      </c>
    </row>
    <row r="4" spans="1:8" s="70" customFormat="1" ht="15.75" customHeight="1">
      <c r="A4" s="331" t="s">
        <v>271</v>
      </c>
      <c r="B4" s="332"/>
      <c r="C4" s="332"/>
      <c r="D4" s="332"/>
      <c r="E4" s="332"/>
      <c r="F4" s="333"/>
      <c r="G4" s="267">
        <f>SUM(G7+G15)</f>
        <v>1373000</v>
      </c>
      <c r="H4" s="267">
        <f>SUM(H7+H15)</f>
        <v>1383000</v>
      </c>
    </row>
    <row r="5" spans="1:8" s="70" customFormat="1" ht="15" customHeight="1" thickBot="1">
      <c r="A5" s="313" t="s">
        <v>1224</v>
      </c>
      <c r="B5" s="314"/>
      <c r="C5" s="314"/>
      <c r="D5" s="314"/>
      <c r="E5" s="314"/>
      <c r="F5" s="315"/>
      <c r="G5" s="265"/>
      <c r="H5" s="265"/>
    </row>
    <row r="6" spans="1:8" s="70" customFormat="1" ht="15" customHeight="1">
      <c r="A6" s="47"/>
      <c r="B6" s="27" t="s">
        <v>991</v>
      </c>
      <c r="C6" s="168"/>
      <c r="D6" s="168"/>
      <c r="E6" s="168"/>
      <c r="F6" s="76" t="s">
        <v>1008</v>
      </c>
      <c r="G6" s="56"/>
      <c r="H6" s="56"/>
    </row>
    <row r="7" spans="1:8" s="70" customFormat="1" ht="15" customHeight="1">
      <c r="A7" s="47"/>
      <c r="B7" s="168"/>
      <c r="C7" s="27" t="s">
        <v>859</v>
      </c>
      <c r="D7" s="168"/>
      <c r="E7" s="168"/>
      <c r="F7" s="27" t="s">
        <v>860</v>
      </c>
      <c r="G7" s="56">
        <f>SUM(G8+G10+G12)</f>
        <v>1323000</v>
      </c>
      <c r="H7" s="56">
        <f>SUM(H8+H10+H12)</f>
        <v>1319000</v>
      </c>
    </row>
    <row r="8" spans="1:8" s="70" customFormat="1" ht="15" customHeight="1">
      <c r="A8" s="47"/>
      <c r="B8" s="169"/>
      <c r="C8" s="169"/>
      <c r="D8" s="159" t="s">
        <v>861</v>
      </c>
      <c r="E8" s="169"/>
      <c r="F8" s="22" t="s">
        <v>862</v>
      </c>
      <c r="G8" s="100">
        <f>SUM(G9)</f>
        <v>1020000</v>
      </c>
      <c r="H8" s="100">
        <f>SUM(H9)</f>
        <v>1050000</v>
      </c>
    </row>
    <row r="9" spans="1:8" s="70" customFormat="1" ht="15" customHeight="1">
      <c r="A9" s="32" t="s">
        <v>576</v>
      </c>
      <c r="B9" s="169"/>
      <c r="C9" s="169"/>
      <c r="D9" s="169"/>
      <c r="E9" s="169" t="s">
        <v>863</v>
      </c>
      <c r="F9" s="23" t="s">
        <v>1009</v>
      </c>
      <c r="G9" s="101">
        <v>1020000</v>
      </c>
      <c r="H9" s="101">
        <v>1050000</v>
      </c>
    </row>
    <row r="10" spans="1:8" s="70" customFormat="1" ht="15" customHeight="1">
      <c r="A10" s="32"/>
      <c r="B10" s="169"/>
      <c r="C10" s="169"/>
      <c r="D10" s="159" t="s">
        <v>864</v>
      </c>
      <c r="E10" s="169"/>
      <c r="F10" s="22" t="s">
        <v>865</v>
      </c>
      <c r="G10" s="100">
        <f>SUM(G11)</f>
        <v>125000</v>
      </c>
      <c r="H10" s="100">
        <f>SUM(H11)</f>
        <v>90000</v>
      </c>
    </row>
    <row r="11" spans="1:8" s="70" customFormat="1" ht="15" customHeight="1">
      <c r="A11" s="32" t="s">
        <v>577</v>
      </c>
      <c r="B11" s="169"/>
      <c r="C11" s="169"/>
      <c r="D11" s="159"/>
      <c r="E11" s="169" t="s">
        <v>866</v>
      </c>
      <c r="F11" s="23" t="s">
        <v>867</v>
      </c>
      <c r="G11" s="101">
        <v>125000</v>
      </c>
      <c r="H11" s="101">
        <v>90000</v>
      </c>
    </row>
    <row r="12" spans="1:8" s="70" customFormat="1" ht="15" customHeight="1">
      <c r="A12" s="32"/>
      <c r="B12" s="169"/>
      <c r="C12" s="169"/>
      <c r="D12" s="159" t="s">
        <v>868</v>
      </c>
      <c r="E12" s="169"/>
      <c r="F12" s="22" t="s">
        <v>869</v>
      </c>
      <c r="G12" s="100">
        <f>SUM(+G13+G14)</f>
        <v>178000</v>
      </c>
      <c r="H12" s="100">
        <f>SUM(+H13+H14)</f>
        <v>179000</v>
      </c>
    </row>
    <row r="13" spans="1:8" s="70" customFormat="1" ht="15" customHeight="1">
      <c r="A13" s="32" t="s">
        <v>578</v>
      </c>
      <c r="B13" s="169"/>
      <c r="C13" s="169"/>
      <c r="D13" s="169"/>
      <c r="E13" s="169" t="s">
        <v>870</v>
      </c>
      <c r="F13" s="23" t="s">
        <v>871</v>
      </c>
      <c r="G13" s="101">
        <v>160000</v>
      </c>
      <c r="H13" s="101">
        <v>161000</v>
      </c>
    </row>
    <row r="14" spans="1:8" s="70" customFormat="1" ht="15" customHeight="1">
      <c r="A14" s="32" t="s">
        <v>579</v>
      </c>
      <c r="B14" s="169"/>
      <c r="C14" s="169"/>
      <c r="D14" s="169"/>
      <c r="E14" s="169" t="s">
        <v>872</v>
      </c>
      <c r="F14" s="23" t="s">
        <v>873</v>
      </c>
      <c r="G14" s="101">
        <v>18000</v>
      </c>
      <c r="H14" s="101">
        <v>18000</v>
      </c>
    </row>
    <row r="15" spans="1:8" s="70" customFormat="1" ht="15" customHeight="1">
      <c r="A15" s="32"/>
      <c r="B15" s="76"/>
      <c r="C15" s="76" t="s">
        <v>874</v>
      </c>
      <c r="D15" s="76"/>
      <c r="E15" s="76"/>
      <c r="F15" s="27" t="s">
        <v>875</v>
      </c>
      <c r="G15" s="56">
        <f>SUM(G16+G18+G20)</f>
        <v>50000</v>
      </c>
      <c r="H15" s="56">
        <f>SUM(H16+H18+H20)</f>
        <v>64000</v>
      </c>
    </row>
    <row r="16" spans="1:8" s="70" customFormat="1" ht="15" customHeight="1">
      <c r="A16" s="32"/>
      <c r="B16" s="168"/>
      <c r="C16" s="27"/>
      <c r="D16" s="159" t="s">
        <v>876</v>
      </c>
      <c r="E16" s="168"/>
      <c r="F16" s="22" t="s">
        <v>877</v>
      </c>
      <c r="G16" s="100">
        <f>SUM(+G17)</f>
        <v>18000</v>
      </c>
      <c r="H16" s="100">
        <f>SUM(+H17)</f>
        <v>32000</v>
      </c>
    </row>
    <row r="17" spans="1:8" s="70" customFormat="1" ht="15" customHeight="1">
      <c r="A17" s="32" t="s">
        <v>580</v>
      </c>
      <c r="B17" s="169"/>
      <c r="C17" s="27"/>
      <c r="D17" s="169"/>
      <c r="E17" s="169" t="s">
        <v>880</v>
      </c>
      <c r="F17" s="23" t="s">
        <v>1031</v>
      </c>
      <c r="G17" s="101">
        <v>18000</v>
      </c>
      <c r="H17" s="101">
        <v>32000</v>
      </c>
    </row>
    <row r="18" spans="1:8" s="70" customFormat="1" ht="15" customHeight="1">
      <c r="A18" s="32"/>
      <c r="B18" s="169"/>
      <c r="C18" s="27"/>
      <c r="D18" s="159" t="s">
        <v>883</v>
      </c>
      <c r="E18" s="169"/>
      <c r="F18" s="22" t="s">
        <v>884</v>
      </c>
      <c r="G18" s="100">
        <f>SUM(G19)</f>
        <v>20000</v>
      </c>
      <c r="H18" s="100">
        <f>SUM(H19)</f>
        <v>20000</v>
      </c>
    </row>
    <row r="19" spans="1:8" s="70" customFormat="1" ht="15" customHeight="1">
      <c r="A19" s="32" t="s">
        <v>617</v>
      </c>
      <c r="B19" s="169"/>
      <c r="C19" s="27"/>
      <c r="D19" s="169"/>
      <c r="E19" s="169" t="s">
        <v>885</v>
      </c>
      <c r="F19" s="23" t="s">
        <v>1032</v>
      </c>
      <c r="G19" s="101">
        <v>20000</v>
      </c>
      <c r="H19" s="101">
        <v>20000</v>
      </c>
    </row>
    <row r="20" spans="1:8" s="70" customFormat="1" ht="15" customHeight="1">
      <c r="A20" s="32"/>
      <c r="B20" s="169"/>
      <c r="C20" s="169"/>
      <c r="D20" s="159" t="s">
        <v>911</v>
      </c>
      <c r="E20" s="169"/>
      <c r="F20" s="22" t="s">
        <v>994</v>
      </c>
      <c r="G20" s="100">
        <f>SUM(G21)</f>
        <v>12000</v>
      </c>
      <c r="H20" s="100">
        <f>SUM(H21)</f>
        <v>12000</v>
      </c>
    </row>
    <row r="21" spans="1:8" s="70" customFormat="1" ht="15" customHeight="1" thickBot="1">
      <c r="A21" s="32" t="s">
        <v>622</v>
      </c>
      <c r="B21" s="169"/>
      <c r="C21" s="169"/>
      <c r="D21" s="169"/>
      <c r="E21" s="169" t="s">
        <v>915</v>
      </c>
      <c r="F21" s="23" t="s">
        <v>916</v>
      </c>
      <c r="G21" s="101">
        <v>12000</v>
      </c>
      <c r="H21" s="101">
        <v>12000</v>
      </c>
    </row>
    <row r="22" spans="1:8" s="70" customFormat="1" ht="15" customHeight="1">
      <c r="A22" s="325" t="s">
        <v>272</v>
      </c>
      <c r="B22" s="326"/>
      <c r="C22" s="326"/>
      <c r="D22" s="326"/>
      <c r="E22" s="326"/>
      <c r="F22" s="327"/>
      <c r="G22" s="238">
        <f>SUM(G23+G54)</f>
        <v>16989428</v>
      </c>
      <c r="H22" s="238">
        <f>SUM(H23+H54)</f>
        <v>18462000</v>
      </c>
    </row>
    <row r="23" spans="1:8" s="70" customFormat="1" ht="13.5" customHeight="1">
      <c r="A23" s="346" t="s">
        <v>274</v>
      </c>
      <c r="B23" s="329"/>
      <c r="C23" s="329"/>
      <c r="D23" s="329"/>
      <c r="E23" s="329"/>
      <c r="F23" s="330"/>
      <c r="G23" s="239">
        <f>SUM(G24+G36+G42+G48)</f>
        <v>10289027</v>
      </c>
      <c r="H23" s="239">
        <f>SUM(H24+H36+H42+H48)</f>
        <v>11830000</v>
      </c>
    </row>
    <row r="24" spans="1:8" s="70" customFormat="1" ht="18" customHeight="1">
      <c r="A24" s="331" t="s">
        <v>273</v>
      </c>
      <c r="B24" s="332"/>
      <c r="C24" s="332"/>
      <c r="D24" s="332"/>
      <c r="E24" s="332"/>
      <c r="F24" s="333"/>
      <c r="G24" s="240">
        <f>SUM(G27)</f>
        <v>5633000</v>
      </c>
      <c r="H24" s="240">
        <f>SUM(H27)</f>
        <v>5910000</v>
      </c>
    </row>
    <row r="25" spans="1:8" s="70" customFormat="1" ht="15" customHeight="1" thickBot="1">
      <c r="A25" s="313" t="s">
        <v>10</v>
      </c>
      <c r="B25" s="314"/>
      <c r="C25" s="314"/>
      <c r="D25" s="314"/>
      <c r="E25" s="314"/>
      <c r="F25" s="315"/>
      <c r="G25" s="265"/>
      <c r="H25" s="265"/>
    </row>
    <row r="26" spans="1:8" s="24" customFormat="1" ht="15.75">
      <c r="A26" s="64"/>
      <c r="B26" s="76" t="s">
        <v>991</v>
      </c>
      <c r="C26" s="169"/>
      <c r="D26" s="169"/>
      <c r="E26" s="169"/>
      <c r="F26" s="27" t="s">
        <v>1014</v>
      </c>
      <c r="G26" s="30"/>
      <c r="H26" s="30"/>
    </row>
    <row r="27" spans="1:8" s="24" customFormat="1" ht="15.75">
      <c r="A27" s="64"/>
      <c r="B27" s="169"/>
      <c r="C27" s="27" t="s">
        <v>874</v>
      </c>
      <c r="D27" s="159"/>
      <c r="E27" s="169"/>
      <c r="F27" s="27" t="s">
        <v>875</v>
      </c>
      <c r="G27" s="41">
        <f>+G28+G32</f>
        <v>5633000</v>
      </c>
      <c r="H27" s="41">
        <f>+H28+H32</f>
        <v>5910000</v>
      </c>
    </row>
    <row r="28" spans="1:8" s="52" customFormat="1" ht="15.75">
      <c r="A28" s="58"/>
      <c r="B28" s="172"/>
      <c r="C28" s="22"/>
      <c r="D28" s="159" t="s">
        <v>883</v>
      </c>
      <c r="E28" s="172"/>
      <c r="F28" s="22" t="s">
        <v>884</v>
      </c>
      <c r="G28" s="53">
        <f>+G29+G30+G31</f>
        <v>3983000</v>
      </c>
      <c r="H28" s="53">
        <f>+H29+H30+H31</f>
        <v>4240000</v>
      </c>
    </row>
    <row r="29" spans="1:8" s="24" customFormat="1" ht="15.75">
      <c r="A29" s="64" t="s">
        <v>648</v>
      </c>
      <c r="B29" s="169"/>
      <c r="C29" s="169"/>
      <c r="D29" s="169"/>
      <c r="E29" s="169" t="s">
        <v>885</v>
      </c>
      <c r="F29" s="23" t="s">
        <v>1032</v>
      </c>
      <c r="G29" s="30">
        <v>2540000</v>
      </c>
      <c r="H29" s="30">
        <v>2740000</v>
      </c>
    </row>
    <row r="30" spans="1:8" s="71" customFormat="1" ht="15.75">
      <c r="A30" s="64"/>
      <c r="B30" s="186"/>
      <c r="C30" s="186"/>
      <c r="D30" s="186"/>
      <c r="E30" s="169" t="s">
        <v>885</v>
      </c>
      <c r="F30" s="23" t="s">
        <v>774</v>
      </c>
      <c r="G30" s="117">
        <v>43000</v>
      </c>
      <c r="H30" s="117">
        <v>0</v>
      </c>
    </row>
    <row r="31" spans="1:8" s="71" customFormat="1" ht="15.75">
      <c r="A31" s="64" t="s">
        <v>943</v>
      </c>
      <c r="B31" s="186"/>
      <c r="C31" s="186"/>
      <c r="D31" s="186"/>
      <c r="E31" s="186" t="s">
        <v>888</v>
      </c>
      <c r="F31" s="28" t="s">
        <v>889</v>
      </c>
      <c r="G31" s="117">
        <v>1400000</v>
      </c>
      <c r="H31" s="117">
        <v>1500000</v>
      </c>
    </row>
    <row r="32" spans="1:8" s="52" customFormat="1" ht="15.75">
      <c r="A32" s="58"/>
      <c r="B32" s="172"/>
      <c r="C32" s="22"/>
      <c r="D32" s="159" t="s">
        <v>893</v>
      </c>
      <c r="E32" s="172"/>
      <c r="F32" s="22" t="s">
        <v>894</v>
      </c>
      <c r="G32" s="53">
        <f>+G33+G34+G35</f>
        <v>1650000</v>
      </c>
      <c r="H32" s="53">
        <f>+H33+H34+H35</f>
        <v>1670000</v>
      </c>
    </row>
    <row r="33" spans="1:8" s="24" customFormat="1" ht="15.75">
      <c r="A33" s="64" t="s">
        <v>649</v>
      </c>
      <c r="B33" s="169"/>
      <c r="C33" s="169"/>
      <c r="D33" s="169"/>
      <c r="E33" s="169" t="s">
        <v>895</v>
      </c>
      <c r="F33" s="23" t="s">
        <v>769</v>
      </c>
      <c r="G33" s="30">
        <v>1500000</v>
      </c>
      <c r="H33" s="30">
        <v>1560000</v>
      </c>
    </row>
    <row r="34" spans="1:8" s="24" customFormat="1" ht="15.75">
      <c r="A34" s="64" t="s">
        <v>650</v>
      </c>
      <c r="B34" s="169"/>
      <c r="C34" s="169"/>
      <c r="D34" s="169"/>
      <c r="E34" s="169" t="s">
        <v>902</v>
      </c>
      <c r="F34" s="23" t="s">
        <v>1034</v>
      </c>
      <c r="G34" s="30">
        <v>110000</v>
      </c>
      <c r="H34" s="30">
        <v>110000</v>
      </c>
    </row>
    <row r="35" spans="1:8" s="24" customFormat="1" ht="16.5" thickBot="1">
      <c r="A35" s="64"/>
      <c r="B35" s="169"/>
      <c r="C35" s="169"/>
      <c r="D35" s="169"/>
      <c r="E35" s="169" t="s">
        <v>903</v>
      </c>
      <c r="F35" s="23" t="s">
        <v>997</v>
      </c>
      <c r="G35" s="30">
        <v>40000</v>
      </c>
      <c r="H35" s="30">
        <v>0</v>
      </c>
    </row>
    <row r="36" spans="1:8" s="24" customFormat="1" ht="15.75">
      <c r="A36" s="322" t="s">
        <v>712</v>
      </c>
      <c r="B36" s="323"/>
      <c r="C36" s="323"/>
      <c r="D36" s="323"/>
      <c r="E36" s="323"/>
      <c r="F36" s="324"/>
      <c r="G36" s="297">
        <f>SUM(G39)</f>
        <v>735546</v>
      </c>
      <c r="H36" s="297">
        <f>SUM(H39)</f>
        <v>1000000</v>
      </c>
    </row>
    <row r="37" spans="1:8" s="24" customFormat="1" ht="16.5" thickBot="1">
      <c r="A37" s="313" t="s">
        <v>10</v>
      </c>
      <c r="B37" s="314"/>
      <c r="C37" s="314"/>
      <c r="D37" s="314"/>
      <c r="E37" s="314"/>
      <c r="F37" s="315"/>
      <c r="G37" s="265"/>
      <c r="H37" s="265"/>
    </row>
    <row r="38" spans="1:8" s="24" customFormat="1" ht="15.75">
      <c r="A38" s="64"/>
      <c r="B38" s="76" t="s">
        <v>991</v>
      </c>
      <c r="C38" s="169"/>
      <c r="D38" s="169"/>
      <c r="E38" s="169"/>
      <c r="F38" s="27" t="s">
        <v>1014</v>
      </c>
      <c r="G38" s="30"/>
      <c r="H38" s="30"/>
    </row>
    <row r="39" spans="1:8" s="24" customFormat="1" ht="15.75">
      <c r="A39" s="64"/>
      <c r="B39" s="169"/>
      <c r="C39" s="27" t="s">
        <v>874</v>
      </c>
      <c r="D39" s="159"/>
      <c r="E39" s="169"/>
      <c r="F39" s="27" t="s">
        <v>875</v>
      </c>
      <c r="G39" s="41">
        <f>+G40+G44</f>
        <v>735546</v>
      </c>
      <c r="H39" s="41">
        <f>+H40+H44</f>
        <v>1000000</v>
      </c>
    </row>
    <row r="40" spans="1:8" s="24" customFormat="1" ht="15.75">
      <c r="A40" s="64"/>
      <c r="B40" s="172"/>
      <c r="C40" s="22"/>
      <c r="D40" s="159" t="s">
        <v>893</v>
      </c>
      <c r="E40" s="172"/>
      <c r="F40" s="22" t="s">
        <v>894</v>
      </c>
      <c r="G40" s="53">
        <f>SUM(G41)</f>
        <v>735546</v>
      </c>
      <c r="H40" s="53">
        <f>SUM(H41)</f>
        <v>1000000</v>
      </c>
    </row>
    <row r="41" spans="1:8" s="24" customFormat="1" ht="34.5" customHeight="1" thickBot="1">
      <c r="A41" s="64" t="s">
        <v>651</v>
      </c>
      <c r="B41" s="169"/>
      <c r="C41" s="169"/>
      <c r="D41" s="169"/>
      <c r="E41" s="169" t="s">
        <v>897</v>
      </c>
      <c r="F41" s="23" t="s">
        <v>11</v>
      </c>
      <c r="G41" s="30">
        <v>735546</v>
      </c>
      <c r="H41" s="30">
        <v>1000000</v>
      </c>
    </row>
    <row r="42" spans="1:8" s="24" customFormat="1" ht="15.75">
      <c r="A42" s="322" t="s">
        <v>713</v>
      </c>
      <c r="B42" s="323"/>
      <c r="C42" s="323"/>
      <c r="D42" s="323"/>
      <c r="E42" s="323"/>
      <c r="F42" s="324"/>
      <c r="G42" s="297">
        <f>SUM(G45)</f>
        <v>1359016</v>
      </c>
      <c r="H42" s="297">
        <f>SUM(H45)</f>
        <v>1420000</v>
      </c>
    </row>
    <row r="43" spans="1:8" s="24" customFormat="1" ht="16.5" thickBot="1">
      <c r="A43" s="313" t="s">
        <v>10</v>
      </c>
      <c r="B43" s="314"/>
      <c r="C43" s="314"/>
      <c r="D43" s="314"/>
      <c r="E43" s="314"/>
      <c r="F43" s="315"/>
      <c r="G43" s="265"/>
      <c r="H43" s="265"/>
    </row>
    <row r="44" spans="1:8" s="24" customFormat="1" ht="15.75">
      <c r="A44" s="64"/>
      <c r="B44" s="76" t="s">
        <v>991</v>
      </c>
      <c r="C44" s="169"/>
      <c r="D44" s="169"/>
      <c r="E44" s="169"/>
      <c r="F44" s="27" t="s">
        <v>1014</v>
      </c>
      <c r="G44" s="30"/>
      <c r="H44" s="30"/>
    </row>
    <row r="45" spans="1:8" s="24" customFormat="1" ht="15.75">
      <c r="A45" s="64"/>
      <c r="B45" s="169"/>
      <c r="C45" s="27" t="s">
        <v>874</v>
      </c>
      <c r="D45" s="159"/>
      <c r="E45" s="169"/>
      <c r="F45" s="27" t="s">
        <v>875</v>
      </c>
      <c r="G45" s="41">
        <f>SUM(G46)</f>
        <v>1359016</v>
      </c>
      <c r="H45" s="41">
        <f>SUM(H46)</f>
        <v>1420000</v>
      </c>
    </row>
    <row r="46" spans="1:8" s="24" customFormat="1" ht="15.75">
      <c r="A46" s="64"/>
      <c r="B46" s="172"/>
      <c r="C46" s="22"/>
      <c r="D46" s="159" t="s">
        <v>893</v>
      </c>
      <c r="E46" s="172"/>
      <c r="F46" s="22" t="s">
        <v>894</v>
      </c>
      <c r="G46" s="53">
        <f>SUM(G47)</f>
        <v>1359016</v>
      </c>
      <c r="H46" s="53">
        <f>SUM(H47)</f>
        <v>1420000</v>
      </c>
    </row>
    <row r="47" spans="1:8" s="24" customFormat="1" ht="16.5" thickBot="1">
      <c r="A47" s="64" t="s">
        <v>946</v>
      </c>
      <c r="B47" s="169"/>
      <c r="C47" s="169"/>
      <c r="D47" s="169"/>
      <c r="E47" s="186" t="s">
        <v>897</v>
      </c>
      <c r="F47" s="28" t="s">
        <v>1221</v>
      </c>
      <c r="G47" s="117">
        <v>1359016</v>
      </c>
      <c r="H47" s="117">
        <v>1420000</v>
      </c>
    </row>
    <row r="48" spans="1:8" s="24" customFormat="1" ht="15.75">
      <c r="A48" s="322" t="s">
        <v>714</v>
      </c>
      <c r="B48" s="323"/>
      <c r="C48" s="323"/>
      <c r="D48" s="323"/>
      <c r="E48" s="323"/>
      <c r="F48" s="324"/>
      <c r="G48" s="297">
        <f>SUM(G51)</f>
        <v>2561465</v>
      </c>
      <c r="H48" s="297">
        <f>SUM(H51)</f>
        <v>3500000</v>
      </c>
    </row>
    <row r="49" spans="1:8" s="24" customFormat="1" ht="16.5" thickBot="1">
      <c r="A49" s="313" t="s">
        <v>10</v>
      </c>
      <c r="B49" s="314"/>
      <c r="C49" s="314"/>
      <c r="D49" s="314"/>
      <c r="E49" s="314"/>
      <c r="F49" s="315"/>
      <c r="G49" s="265"/>
      <c r="H49" s="265"/>
    </row>
    <row r="50" spans="1:8" s="24" customFormat="1" ht="15.75">
      <c r="A50" s="64"/>
      <c r="B50" s="76" t="s">
        <v>992</v>
      </c>
      <c r="C50" s="76"/>
      <c r="D50" s="169"/>
      <c r="E50" s="169"/>
      <c r="F50" s="27" t="s">
        <v>1015</v>
      </c>
      <c r="G50" s="30"/>
      <c r="H50" s="30"/>
    </row>
    <row r="51" spans="1:8" s="24" customFormat="1" ht="30.75" customHeight="1">
      <c r="A51" s="64"/>
      <c r="B51" s="169"/>
      <c r="C51" s="76" t="s">
        <v>995</v>
      </c>
      <c r="D51" s="169"/>
      <c r="E51" s="169"/>
      <c r="F51" s="27" t="s">
        <v>1</v>
      </c>
      <c r="G51" s="41">
        <f>SUM(G52)</f>
        <v>2561465</v>
      </c>
      <c r="H51" s="41">
        <f>SUM(H52)</f>
        <v>3500000</v>
      </c>
    </row>
    <row r="52" spans="1:8" s="24" customFormat="1" ht="15.75">
      <c r="A52" s="64"/>
      <c r="B52" s="169"/>
      <c r="C52" s="169"/>
      <c r="D52" s="159" t="s">
        <v>12</v>
      </c>
      <c r="E52" s="159"/>
      <c r="F52" s="22" t="s">
        <v>13</v>
      </c>
      <c r="G52" s="53">
        <f>SUM(G53)</f>
        <v>2561465</v>
      </c>
      <c r="H52" s="53">
        <f>SUM(H53)</f>
        <v>3500000</v>
      </c>
    </row>
    <row r="53" spans="1:8" s="24" customFormat="1" ht="16.5" thickBot="1">
      <c r="A53" s="88" t="s">
        <v>647</v>
      </c>
      <c r="B53" s="175"/>
      <c r="C53" s="175"/>
      <c r="D53" s="175"/>
      <c r="E53" s="175" t="s">
        <v>16</v>
      </c>
      <c r="F53" s="35" t="s">
        <v>14</v>
      </c>
      <c r="G53" s="118">
        <v>2561465</v>
      </c>
      <c r="H53" s="118">
        <v>3500000</v>
      </c>
    </row>
    <row r="54" spans="1:8" s="24" customFormat="1" ht="32.25" customHeight="1">
      <c r="A54" s="340" t="s">
        <v>275</v>
      </c>
      <c r="B54" s="341"/>
      <c r="C54" s="341"/>
      <c r="D54" s="341"/>
      <c r="E54" s="341"/>
      <c r="F54" s="342"/>
      <c r="G54" s="272">
        <f>SUM(G117+G111+G95+G81+G72+G55)</f>
        <v>6700401</v>
      </c>
      <c r="H54" s="272">
        <f>SUM(H117+H111+H95+H81+H72+H55)</f>
        <v>6632000</v>
      </c>
    </row>
    <row r="55" spans="1:8" s="24" customFormat="1" ht="15.75">
      <c r="A55" s="331" t="s">
        <v>111</v>
      </c>
      <c r="B55" s="332"/>
      <c r="C55" s="332"/>
      <c r="D55" s="332"/>
      <c r="E55" s="332"/>
      <c r="F55" s="333"/>
      <c r="G55" s="244">
        <f>SUM(G58+G67)</f>
        <v>1529001</v>
      </c>
      <c r="H55" s="244">
        <f>SUM(H58+H67)</f>
        <v>1440000</v>
      </c>
    </row>
    <row r="56" spans="1:8" s="24" customFormat="1" ht="16.5" thickBot="1">
      <c r="A56" s="313" t="s">
        <v>10</v>
      </c>
      <c r="B56" s="314"/>
      <c r="C56" s="314"/>
      <c r="D56" s="314"/>
      <c r="E56" s="314"/>
      <c r="F56" s="315"/>
      <c r="G56" s="254"/>
      <c r="H56" s="254"/>
    </row>
    <row r="57" spans="1:8" s="24" customFormat="1" ht="15.75">
      <c r="A57" s="64"/>
      <c r="B57" s="76" t="s">
        <v>991</v>
      </c>
      <c r="C57" s="169"/>
      <c r="D57" s="169"/>
      <c r="E57" s="169"/>
      <c r="F57" s="27" t="s">
        <v>1014</v>
      </c>
      <c r="G57" s="30"/>
      <c r="H57" s="30"/>
    </row>
    <row r="58" spans="1:8" s="24" customFormat="1" ht="15.75">
      <c r="A58" s="64"/>
      <c r="B58" s="76"/>
      <c r="C58" s="27" t="s">
        <v>874</v>
      </c>
      <c r="D58" s="159"/>
      <c r="E58" s="169"/>
      <c r="F58" s="27" t="s">
        <v>875</v>
      </c>
      <c r="G58" s="41">
        <f>SUM(G61+G64+G59)</f>
        <v>815000</v>
      </c>
      <c r="H58" s="41">
        <f>SUM(H61+H64+H59)</f>
        <v>865000</v>
      </c>
    </row>
    <row r="59" spans="1:8" s="24" customFormat="1" ht="15.75">
      <c r="A59" s="64"/>
      <c r="B59" s="76"/>
      <c r="C59" s="27"/>
      <c r="D59" s="159" t="s">
        <v>883</v>
      </c>
      <c r="E59" s="169"/>
      <c r="F59" s="22" t="s">
        <v>884</v>
      </c>
      <c r="G59" s="199">
        <f>SUM(G60)</f>
        <v>0</v>
      </c>
      <c r="H59" s="199">
        <f>SUM(H60)</f>
        <v>50000</v>
      </c>
    </row>
    <row r="60" spans="1:8" s="24" customFormat="1" ht="15.75">
      <c r="A60" s="64" t="s">
        <v>652</v>
      </c>
      <c r="B60" s="76"/>
      <c r="C60" s="27"/>
      <c r="D60" s="159"/>
      <c r="E60" s="169" t="s">
        <v>892</v>
      </c>
      <c r="F60" s="223" t="s">
        <v>1025</v>
      </c>
      <c r="G60" s="204">
        <v>0</v>
      </c>
      <c r="H60" s="204">
        <v>50000</v>
      </c>
    </row>
    <row r="61" spans="1:8" s="24" customFormat="1" ht="15.75">
      <c r="A61" s="64"/>
      <c r="B61" s="76"/>
      <c r="C61" s="169"/>
      <c r="D61" s="159" t="s">
        <v>893</v>
      </c>
      <c r="E61" s="172"/>
      <c r="F61" s="22" t="s">
        <v>894</v>
      </c>
      <c r="G61" s="53">
        <f>SUM(G63+G62)</f>
        <v>685000</v>
      </c>
      <c r="H61" s="53">
        <f>SUM(H63+H62)</f>
        <v>505000</v>
      </c>
    </row>
    <row r="62" spans="1:8" s="24" customFormat="1" ht="31.5">
      <c r="A62" s="64"/>
      <c r="B62" s="76"/>
      <c r="C62" s="169"/>
      <c r="D62" s="159"/>
      <c r="E62" s="186" t="s">
        <v>897</v>
      </c>
      <c r="F62" s="28" t="s">
        <v>603</v>
      </c>
      <c r="G62" s="204">
        <v>180000</v>
      </c>
      <c r="H62" s="204">
        <v>0</v>
      </c>
    </row>
    <row r="63" spans="1:8" s="24" customFormat="1" ht="15.75">
      <c r="A63" s="64" t="s">
        <v>653</v>
      </c>
      <c r="B63" s="76"/>
      <c r="C63" s="169"/>
      <c r="D63" s="169"/>
      <c r="E63" s="186" t="s">
        <v>900</v>
      </c>
      <c r="F63" s="28" t="s">
        <v>901</v>
      </c>
      <c r="G63" s="30">
        <v>505000</v>
      </c>
      <c r="H63" s="30">
        <v>505000</v>
      </c>
    </row>
    <row r="64" spans="1:8" s="24" customFormat="1" ht="15.75">
      <c r="A64" s="64"/>
      <c r="B64" s="76"/>
      <c r="C64" s="169"/>
      <c r="D64" s="159" t="s">
        <v>911</v>
      </c>
      <c r="E64" s="169"/>
      <c r="F64" s="22" t="s">
        <v>994</v>
      </c>
      <c r="G64" s="53">
        <f>SUM(G66+G65)</f>
        <v>130000</v>
      </c>
      <c r="H64" s="53">
        <f>SUM(H66+H65)</f>
        <v>310000</v>
      </c>
    </row>
    <row r="65" spans="1:8" s="24" customFormat="1" ht="15.75">
      <c r="A65" s="64" t="s">
        <v>654</v>
      </c>
      <c r="B65" s="76"/>
      <c r="C65" s="169"/>
      <c r="D65" s="159"/>
      <c r="E65" s="169" t="s">
        <v>912</v>
      </c>
      <c r="F65" s="223" t="s">
        <v>734</v>
      </c>
      <c r="G65" s="204">
        <v>0</v>
      </c>
      <c r="H65" s="204">
        <v>180000</v>
      </c>
    </row>
    <row r="66" spans="1:8" s="24" customFormat="1" ht="15.75">
      <c r="A66" s="64" t="s">
        <v>655</v>
      </c>
      <c r="B66" s="76"/>
      <c r="C66" s="169"/>
      <c r="D66" s="169"/>
      <c r="E66" s="169" t="s">
        <v>913</v>
      </c>
      <c r="F66" s="23" t="s">
        <v>914</v>
      </c>
      <c r="G66" s="30">
        <v>130000</v>
      </c>
      <c r="H66" s="30">
        <v>130000</v>
      </c>
    </row>
    <row r="67" spans="1:8" s="24" customFormat="1" ht="15.75">
      <c r="A67" s="72"/>
      <c r="B67" s="159"/>
      <c r="C67" s="76" t="s">
        <v>942</v>
      </c>
      <c r="D67" s="159"/>
      <c r="E67" s="159"/>
      <c r="F67" s="76" t="s">
        <v>1018</v>
      </c>
      <c r="G67" s="41">
        <f>SUM(G68)</f>
        <v>714001</v>
      </c>
      <c r="H67" s="41">
        <f>SUM(H68)</f>
        <v>575000</v>
      </c>
    </row>
    <row r="68" spans="1:8" s="52" customFormat="1" ht="15.75">
      <c r="A68" s="72"/>
      <c r="B68" s="159"/>
      <c r="C68" s="159"/>
      <c r="D68" s="159" t="s">
        <v>943</v>
      </c>
      <c r="E68" s="159"/>
      <c r="F68" s="22" t="s">
        <v>944</v>
      </c>
      <c r="G68" s="53">
        <f>SUM(G69:G71)</f>
        <v>714001</v>
      </c>
      <c r="H68" s="53">
        <f>SUM(H69:H71)</f>
        <v>575000</v>
      </c>
    </row>
    <row r="69" spans="1:8" s="24" customFormat="1" ht="15.75">
      <c r="A69" s="64" t="s">
        <v>656</v>
      </c>
      <c r="B69" s="169"/>
      <c r="C69" s="76"/>
      <c r="D69" s="169"/>
      <c r="E69" s="169" t="s">
        <v>945</v>
      </c>
      <c r="F69" s="23" t="s">
        <v>775</v>
      </c>
      <c r="G69" s="30">
        <v>526001</v>
      </c>
      <c r="H69" s="30">
        <v>275000</v>
      </c>
    </row>
    <row r="70" spans="1:8" s="24" customFormat="1" ht="15.75">
      <c r="A70" s="64" t="s">
        <v>657</v>
      </c>
      <c r="B70" s="169"/>
      <c r="C70" s="76"/>
      <c r="D70" s="169"/>
      <c r="E70" s="169" t="s">
        <v>945</v>
      </c>
      <c r="F70" s="23" t="s">
        <v>558</v>
      </c>
      <c r="G70" s="30">
        <v>88000</v>
      </c>
      <c r="H70" s="30">
        <v>200000</v>
      </c>
    </row>
    <row r="71" spans="1:8" s="24" customFormat="1" ht="16.5" thickBot="1">
      <c r="A71" s="64" t="s">
        <v>658</v>
      </c>
      <c r="B71" s="169"/>
      <c r="C71" s="76"/>
      <c r="D71" s="169"/>
      <c r="E71" s="169" t="s">
        <v>945</v>
      </c>
      <c r="F71" s="23" t="s">
        <v>740</v>
      </c>
      <c r="G71" s="30">
        <v>100000</v>
      </c>
      <c r="H71" s="30">
        <v>100000</v>
      </c>
    </row>
    <row r="72" spans="1:8" s="24" customFormat="1" ht="15.75">
      <c r="A72" s="322" t="s">
        <v>715</v>
      </c>
      <c r="B72" s="323"/>
      <c r="C72" s="323"/>
      <c r="D72" s="323"/>
      <c r="E72" s="323"/>
      <c r="F72" s="324"/>
      <c r="G72" s="297">
        <f>SUM(G75+G78)</f>
        <v>1300000</v>
      </c>
      <c r="H72" s="297">
        <f>SUM(H75+H78)</f>
        <v>1430000</v>
      </c>
    </row>
    <row r="73" spans="1:8" s="24" customFormat="1" ht="16.5" thickBot="1">
      <c r="A73" s="313" t="s">
        <v>10</v>
      </c>
      <c r="B73" s="314"/>
      <c r="C73" s="314"/>
      <c r="D73" s="314"/>
      <c r="E73" s="314"/>
      <c r="F73" s="315"/>
      <c r="G73" s="265"/>
      <c r="H73" s="265"/>
    </row>
    <row r="74" spans="1:8" s="24" customFormat="1" ht="15.75">
      <c r="A74" s="64"/>
      <c r="B74" s="76" t="s">
        <v>992</v>
      </c>
      <c r="C74" s="76"/>
      <c r="D74" s="169"/>
      <c r="E74" s="169"/>
      <c r="F74" s="27" t="s">
        <v>1015</v>
      </c>
      <c r="G74" s="30"/>
      <c r="H74" s="30"/>
    </row>
    <row r="75" spans="1:8" s="24" customFormat="1" ht="22.5" customHeight="1">
      <c r="A75" s="64"/>
      <c r="B75" s="76"/>
      <c r="C75" s="27" t="s">
        <v>954</v>
      </c>
      <c r="D75" s="168"/>
      <c r="E75" s="168"/>
      <c r="F75" s="27" t="s">
        <v>955</v>
      </c>
      <c r="G75" s="200">
        <f>SUM(G76)</f>
        <v>0</v>
      </c>
      <c r="H75" s="200">
        <f>SUM(H76)</f>
        <v>230000</v>
      </c>
    </row>
    <row r="76" spans="1:8" s="24" customFormat="1" ht="15.75">
      <c r="A76" s="64"/>
      <c r="B76" s="76"/>
      <c r="C76" s="27"/>
      <c r="D76" s="159" t="s">
        <v>962</v>
      </c>
      <c r="E76" s="168"/>
      <c r="F76" s="22" t="s">
        <v>963</v>
      </c>
      <c r="G76" s="199">
        <f>SUM(G77)</f>
        <v>0</v>
      </c>
      <c r="H76" s="199">
        <f>SUM(H77)</f>
        <v>230000</v>
      </c>
    </row>
    <row r="77" spans="1:8" s="24" customFormat="1" ht="15" customHeight="1">
      <c r="A77" s="64" t="s">
        <v>659</v>
      </c>
      <c r="B77" s="76"/>
      <c r="C77" s="27"/>
      <c r="D77" s="169"/>
      <c r="E77" s="169" t="s">
        <v>964</v>
      </c>
      <c r="F77" s="23" t="s">
        <v>965</v>
      </c>
      <c r="G77" s="30">
        <v>0</v>
      </c>
      <c r="H77" s="30">
        <v>230000</v>
      </c>
    </row>
    <row r="78" spans="1:8" s="24" customFormat="1" ht="31.5">
      <c r="A78" s="64"/>
      <c r="B78" s="169"/>
      <c r="C78" s="76" t="s">
        <v>995</v>
      </c>
      <c r="D78" s="169"/>
      <c r="E78" s="169"/>
      <c r="F78" s="27" t="s">
        <v>1</v>
      </c>
      <c r="G78" s="41">
        <f>SUM(G79)</f>
        <v>1300000</v>
      </c>
      <c r="H78" s="41">
        <f>SUM(H79)</f>
        <v>1200000</v>
      </c>
    </row>
    <row r="79" spans="1:8" s="24" customFormat="1" ht="15.75">
      <c r="A79" s="64"/>
      <c r="B79" s="169"/>
      <c r="C79" s="169"/>
      <c r="D79" s="159" t="s">
        <v>12</v>
      </c>
      <c r="E79" s="159"/>
      <c r="F79" s="22" t="s">
        <v>13</v>
      </c>
      <c r="G79" s="53">
        <f>SUM(G80)</f>
        <v>1300000</v>
      </c>
      <c r="H79" s="53">
        <f>SUM(H80)</f>
        <v>1200000</v>
      </c>
    </row>
    <row r="80" spans="1:8" s="24" customFormat="1" ht="16.5" thickBot="1">
      <c r="A80" s="64" t="s">
        <v>660</v>
      </c>
      <c r="B80" s="169"/>
      <c r="C80" s="169"/>
      <c r="D80" s="169"/>
      <c r="E80" s="169" t="s">
        <v>16</v>
      </c>
      <c r="F80" s="23" t="s">
        <v>14</v>
      </c>
      <c r="G80" s="30">
        <v>1300000</v>
      </c>
      <c r="H80" s="30">
        <v>1200000</v>
      </c>
    </row>
    <row r="81" spans="1:8" s="24" customFormat="1" ht="15.75">
      <c r="A81" s="319" t="s">
        <v>112</v>
      </c>
      <c r="B81" s="320"/>
      <c r="C81" s="320"/>
      <c r="D81" s="320"/>
      <c r="E81" s="320"/>
      <c r="F81" s="321"/>
      <c r="G81" s="247">
        <f>SUM(G84+G92)</f>
        <v>232500</v>
      </c>
      <c r="H81" s="247">
        <f>SUM(H84+H92)</f>
        <v>0</v>
      </c>
    </row>
    <row r="82" spans="1:8" s="24" customFormat="1" ht="16.5" thickBot="1">
      <c r="A82" s="313" t="s">
        <v>10</v>
      </c>
      <c r="B82" s="314"/>
      <c r="C82" s="314"/>
      <c r="D82" s="314"/>
      <c r="E82" s="314"/>
      <c r="F82" s="315"/>
      <c r="G82" s="254"/>
      <c r="H82" s="254"/>
    </row>
    <row r="83" spans="1:8" s="24" customFormat="1" ht="15.75">
      <c r="A83" s="72"/>
      <c r="B83" s="76" t="s">
        <v>991</v>
      </c>
      <c r="C83" s="76"/>
      <c r="D83" s="169"/>
      <c r="E83" s="169"/>
      <c r="F83" s="27" t="s">
        <v>1014</v>
      </c>
      <c r="G83" s="30"/>
      <c r="H83" s="30"/>
    </row>
    <row r="84" spans="1:8" s="52" customFormat="1" ht="15.75">
      <c r="A84" s="47"/>
      <c r="B84" s="168"/>
      <c r="C84" s="27" t="s">
        <v>859</v>
      </c>
      <c r="D84" s="168"/>
      <c r="E84" s="168"/>
      <c r="F84" s="27" t="s">
        <v>860</v>
      </c>
      <c r="G84" s="56">
        <f>+G85+G87+G89</f>
        <v>212510</v>
      </c>
      <c r="H84" s="56">
        <f>+H85+H87+H89</f>
        <v>0</v>
      </c>
    </row>
    <row r="85" spans="1:8" s="62" customFormat="1" ht="15.75">
      <c r="A85" s="58"/>
      <c r="B85" s="172"/>
      <c r="C85" s="22"/>
      <c r="D85" s="159" t="s">
        <v>861</v>
      </c>
      <c r="E85" s="172"/>
      <c r="F85" s="22" t="s">
        <v>862</v>
      </c>
      <c r="G85" s="53">
        <f>SUM(G86)</f>
        <v>174375</v>
      </c>
      <c r="H85" s="53">
        <f>SUM(H86)</f>
        <v>0</v>
      </c>
    </row>
    <row r="86" spans="1:8" s="61" customFormat="1" ht="15.75">
      <c r="A86" s="64"/>
      <c r="B86" s="169"/>
      <c r="C86" s="169"/>
      <c r="D86" s="169"/>
      <c r="E86" s="169" t="s">
        <v>863</v>
      </c>
      <c r="F86" s="23" t="s">
        <v>1009</v>
      </c>
      <c r="G86" s="30">
        <v>174375</v>
      </c>
      <c r="H86" s="30">
        <v>0</v>
      </c>
    </row>
    <row r="87" spans="1:8" s="66" customFormat="1" ht="15.75">
      <c r="A87" s="65"/>
      <c r="B87" s="187"/>
      <c r="C87" s="37"/>
      <c r="D87" s="183" t="s">
        <v>864</v>
      </c>
      <c r="E87" s="187"/>
      <c r="F87" s="37" t="s">
        <v>865</v>
      </c>
      <c r="G87" s="127">
        <f>SUM(G88)</f>
        <v>8000</v>
      </c>
      <c r="H87" s="127">
        <f>SUM(H88)</f>
        <v>0</v>
      </c>
    </row>
    <row r="88" spans="1:8" s="68" customFormat="1" ht="15.75">
      <c r="A88" s="67"/>
      <c r="B88" s="186"/>
      <c r="C88" s="186"/>
      <c r="D88" s="186"/>
      <c r="E88" s="186" t="s">
        <v>866</v>
      </c>
      <c r="F88" s="28" t="s">
        <v>867</v>
      </c>
      <c r="G88" s="117">
        <v>8000</v>
      </c>
      <c r="H88" s="117">
        <v>0</v>
      </c>
    </row>
    <row r="89" spans="1:8" s="66" customFormat="1" ht="15.75">
      <c r="A89" s="65"/>
      <c r="B89" s="187"/>
      <c r="C89" s="37"/>
      <c r="D89" s="183" t="s">
        <v>868</v>
      </c>
      <c r="E89" s="187"/>
      <c r="F89" s="37" t="s">
        <v>996</v>
      </c>
      <c r="G89" s="127">
        <f>+G90+G91</f>
        <v>30135</v>
      </c>
      <c r="H89" s="127">
        <f>+H90+H91</f>
        <v>0</v>
      </c>
    </row>
    <row r="90" spans="1:8" s="68" customFormat="1" ht="15.75">
      <c r="A90" s="67"/>
      <c r="B90" s="186"/>
      <c r="C90" s="186"/>
      <c r="D90" s="186"/>
      <c r="E90" s="186" t="s">
        <v>870</v>
      </c>
      <c r="F90" s="28" t="s">
        <v>871</v>
      </c>
      <c r="G90" s="117">
        <v>27030</v>
      </c>
      <c r="H90" s="117">
        <v>0</v>
      </c>
    </row>
    <row r="91" spans="1:8" s="68" customFormat="1" ht="15.75">
      <c r="A91" s="67"/>
      <c r="B91" s="186"/>
      <c r="C91" s="186"/>
      <c r="D91" s="186"/>
      <c r="E91" s="186" t="s">
        <v>872</v>
      </c>
      <c r="F91" s="28" t="s">
        <v>873</v>
      </c>
      <c r="G91" s="117">
        <v>3105</v>
      </c>
      <c r="H91" s="117">
        <v>0</v>
      </c>
    </row>
    <row r="92" spans="1:8" s="68" customFormat="1" ht="15.75">
      <c r="A92" s="67"/>
      <c r="B92" s="186"/>
      <c r="C92" s="69" t="s">
        <v>874</v>
      </c>
      <c r="D92" s="183"/>
      <c r="E92" s="186"/>
      <c r="F92" s="69" t="s">
        <v>875</v>
      </c>
      <c r="G92" s="63">
        <f>+G93</f>
        <v>19990</v>
      </c>
      <c r="H92" s="63">
        <f>+H93</f>
        <v>0</v>
      </c>
    </row>
    <row r="93" spans="1:8" s="66" customFormat="1" ht="15.75">
      <c r="A93" s="65"/>
      <c r="B93" s="187"/>
      <c r="C93" s="37"/>
      <c r="D93" s="183" t="s">
        <v>876</v>
      </c>
      <c r="E93" s="187"/>
      <c r="F93" s="37" t="s">
        <v>877</v>
      </c>
      <c r="G93" s="127">
        <f>SUM(G94)</f>
        <v>19990</v>
      </c>
      <c r="H93" s="127">
        <f>SUM(H94)</f>
        <v>0</v>
      </c>
    </row>
    <row r="94" spans="1:8" s="70" customFormat="1" ht="16.5" thickBot="1">
      <c r="A94" s="289"/>
      <c r="B94" s="235"/>
      <c r="C94" s="288"/>
      <c r="D94" s="235"/>
      <c r="E94" s="235" t="s">
        <v>880</v>
      </c>
      <c r="F94" s="236" t="s">
        <v>1037</v>
      </c>
      <c r="G94" s="226">
        <v>19990</v>
      </c>
      <c r="H94" s="226">
        <v>0</v>
      </c>
    </row>
    <row r="95" spans="1:8" s="71" customFormat="1" ht="15.75">
      <c r="A95" s="319" t="s">
        <v>113</v>
      </c>
      <c r="B95" s="320"/>
      <c r="C95" s="320"/>
      <c r="D95" s="320"/>
      <c r="E95" s="320"/>
      <c r="F95" s="321"/>
      <c r="G95" s="247">
        <f>SUM(G98+G106)</f>
        <v>1685000</v>
      </c>
      <c r="H95" s="247">
        <f>SUM(H98+H106)</f>
        <v>2216000</v>
      </c>
    </row>
    <row r="96" spans="1:8" s="71" customFormat="1" ht="16.5" thickBot="1">
      <c r="A96" s="313" t="s">
        <v>10</v>
      </c>
      <c r="B96" s="314"/>
      <c r="C96" s="314"/>
      <c r="D96" s="314"/>
      <c r="E96" s="314"/>
      <c r="F96" s="315"/>
      <c r="G96" s="264"/>
      <c r="H96" s="264"/>
    </row>
    <row r="97" spans="1:8" ht="15.75">
      <c r="A97" s="64"/>
      <c r="B97" s="76" t="s">
        <v>991</v>
      </c>
      <c r="C97" s="76"/>
      <c r="D97" s="169"/>
      <c r="E97" s="169"/>
      <c r="F97" s="27" t="s">
        <v>1014</v>
      </c>
      <c r="G97" s="30"/>
      <c r="H97" s="30"/>
    </row>
    <row r="98" spans="1:8" ht="15.75">
      <c r="A98" s="64"/>
      <c r="B98" s="168"/>
      <c r="C98" s="27" t="s">
        <v>859</v>
      </c>
      <c r="D98" s="168"/>
      <c r="E98" s="168"/>
      <c r="F98" s="27" t="s">
        <v>860</v>
      </c>
      <c r="G98" s="56">
        <f>+G99+G101+G103</f>
        <v>1533620</v>
      </c>
      <c r="H98" s="56">
        <f>+H99+H101+H103</f>
        <v>1922495</v>
      </c>
    </row>
    <row r="99" spans="1:8" ht="15.75">
      <c r="A99" s="64"/>
      <c r="B99" s="172"/>
      <c r="C99" s="22"/>
      <c r="D99" s="159" t="s">
        <v>861</v>
      </c>
      <c r="E99" s="172"/>
      <c r="F99" s="22" t="s">
        <v>862</v>
      </c>
      <c r="G99" s="53">
        <f>SUM(G100)</f>
        <v>1216942</v>
      </c>
      <c r="H99" s="53">
        <f>SUM(H100)</f>
        <v>1533195</v>
      </c>
    </row>
    <row r="100" spans="1:8" ht="15.75">
      <c r="A100" s="64" t="s">
        <v>661</v>
      </c>
      <c r="B100" s="169"/>
      <c r="C100" s="169"/>
      <c r="D100" s="169"/>
      <c r="E100" s="169" t="s">
        <v>863</v>
      </c>
      <c r="F100" s="23" t="s">
        <v>1009</v>
      </c>
      <c r="G100" s="30">
        <v>1216942</v>
      </c>
      <c r="H100" s="30">
        <v>1533195</v>
      </c>
    </row>
    <row r="101" spans="1:8" ht="15.75">
      <c r="A101" s="64"/>
      <c r="B101" s="187"/>
      <c r="C101" s="37"/>
      <c r="D101" s="183" t="s">
        <v>864</v>
      </c>
      <c r="E101" s="187"/>
      <c r="F101" s="37" t="s">
        <v>865</v>
      </c>
      <c r="G101" s="127">
        <f>SUM(G102)</f>
        <v>107405</v>
      </c>
      <c r="H101" s="127">
        <f>SUM(H102)</f>
        <v>99221</v>
      </c>
    </row>
    <row r="102" spans="1:8" ht="15.75">
      <c r="A102" s="64" t="s">
        <v>662</v>
      </c>
      <c r="B102" s="186"/>
      <c r="C102" s="186"/>
      <c r="D102" s="186"/>
      <c r="E102" s="186" t="s">
        <v>866</v>
      </c>
      <c r="F102" s="28" t="s">
        <v>867</v>
      </c>
      <c r="G102" s="117">
        <v>107405</v>
      </c>
      <c r="H102" s="117">
        <v>99221</v>
      </c>
    </row>
    <row r="103" spans="1:8" ht="15.75">
      <c r="A103" s="64"/>
      <c r="B103" s="187"/>
      <c r="C103" s="37"/>
      <c r="D103" s="183" t="s">
        <v>868</v>
      </c>
      <c r="E103" s="187"/>
      <c r="F103" s="37" t="s">
        <v>996</v>
      </c>
      <c r="G103" s="127">
        <f>+G104+G105</f>
        <v>209273</v>
      </c>
      <c r="H103" s="127">
        <f>+H104+H105</f>
        <v>290079</v>
      </c>
    </row>
    <row r="104" spans="1:8" ht="15.75">
      <c r="A104" s="64" t="s">
        <v>663</v>
      </c>
      <c r="B104" s="186"/>
      <c r="C104" s="186"/>
      <c r="D104" s="186"/>
      <c r="E104" s="186" t="s">
        <v>870</v>
      </c>
      <c r="F104" s="28" t="s">
        <v>871</v>
      </c>
      <c r="G104" s="117">
        <v>188343</v>
      </c>
      <c r="H104" s="117">
        <v>245407</v>
      </c>
    </row>
    <row r="105" spans="1:8" ht="15.75">
      <c r="A105" s="64" t="s">
        <v>664</v>
      </c>
      <c r="B105" s="186"/>
      <c r="C105" s="186"/>
      <c r="D105" s="186"/>
      <c r="E105" s="186" t="s">
        <v>872</v>
      </c>
      <c r="F105" s="28" t="s">
        <v>873</v>
      </c>
      <c r="G105" s="117">
        <v>20930</v>
      </c>
      <c r="H105" s="117">
        <v>44672</v>
      </c>
    </row>
    <row r="106" spans="1:8" ht="15.75">
      <c r="A106" s="64"/>
      <c r="B106" s="186"/>
      <c r="C106" s="69" t="s">
        <v>874</v>
      </c>
      <c r="D106" s="183"/>
      <c r="E106" s="186"/>
      <c r="F106" s="69" t="s">
        <v>875</v>
      </c>
      <c r="G106" s="63">
        <f>+G107+G109</f>
        <v>151380</v>
      </c>
      <c r="H106" s="63">
        <f>+H107+H109</f>
        <v>293505</v>
      </c>
    </row>
    <row r="107" spans="1:8" ht="15.75">
      <c r="A107" s="64"/>
      <c r="B107" s="187"/>
      <c r="C107" s="37"/>
      <c r="D107" s="183" t="s">
        <v>876</v>
      </c>
      <c r="E107" s="187"/>
      <c r="F107" s="37" t="s">
        <v>877</v>
      </c>
      <c r="G107" s="127">
        <f>SUM(G108)</f>
        <v>47700</v>
      </c>
      <c r="H107" s="127">
        <f>SUM(H108)</f>
        <v>77505</v>
      </c>
    </row>
    <row r="108" spans="1:8" ht="15.75">
      <c r="A108" s="64" t="s">
        <v>665</v>
      </c>
      <c r="B108" s="186"/>
      <c r="C108" s="69"/>
      <c r="D108" s="186"/>
      <c r="E108" s="186" t="s">
        <v>880</v>
      </c>
      <c r="F108" s="28" t="s">
        <v>1037</v>
      </c>
      <c r="G108" s="117">
        <v>47700</v>
      </c>
      <c r="H108" s="117">
        <v>77505</v>
      </c>
    </row>
    <row r="109" spans="1:8" ht="15.75">
      <c r="A109" s="64"/>
      <c r="B109" s="186"/>
      <c r="C109" s="69"/>
      <c r="D109" s="183" t="s">
        <v>893</v>
      </c>
      <c r="E109" s="187"/>
      <c r="F109" s="37" t="s">
        <v>894</v>
      </c>
      <c r="G109" s="202">
        <f>SUM(G110)</f>
        <v>103680</v>
      </c>
      <c r="H109" s="202">
        <f>SUM(H110)</f>
        <v>216000</v>
      </c>
    </row>
    <row r="110" spans="1:8" ht="16.5" thickBot="1">
      <c r="A110" s="88" t="s">
        <v>666</v>
      </c>
      <c r="B110" s="235"/>
      <c r="C110" s="288"/>
      <c r="D110" s="235"/>
      <c r="E110" s="235" t="s">
        <v>904</v>
      </c>
      <c r="F110" s="236" t="s">
        <v>1001</v>
      </c>
      <c r="G110" s="226">
        <v>103680</v>
      </c>
      <c r="H110" s="226">
        <v>216000</v>
      </c>
    </row>
    <row r="111" spans="1:8" ht="15.75">
      <c r="A111" s="375" t="s">
        <v>114</v>
      </c>
      <c r="B111" s="376"/>
      <c r="C111" s="376"/>
      <c r="D111" s="376"/>
      <c r="E111" s="376"/>
      <c r="F111" s="376"/>
      <c r="G111" s="247">
        <f>SUM(G114)</f>
        <v>1159000</v>
      </c>
      <c r="H111" s="247">
        <f>SUM(H114)</f>
        <v>1200000</v>
      </c>
    </row>
    <row r="112" spans="1:8" ht="16.5" thickBot="1">
      <c r="A112" s="313" t="s">
        <v>36</v>
      </c>
      <c r="B112" s="314"/>
      <c r="C112" s="314"/>
      <c r="D112" s="314"/>
      <c r="E112" s="314"/>
      <c r="F112" s="315"/>
      <c r="G112" s="254"/>
      <c r="H112" s="254"/>
    </row>
    <row r="113" spans="1:8" ht="15.75">
      <c r="A113" s="64"/>
      <c r="B113" s="76" t="s">
        <v>991</v>
      </c>
      <c r="C113" s="76"/>
      <c r="D113" s="169"/>
      <c r="E113" s="169"/>
      <c r="F113" s="27" t="s">
        <v>1014</v>
      </c>
      <c r="G113" s="117"/>
      <c r="H113" s="117"/>
    </row>
    <row r="114" spans="1:8" ht="31.5">
      <c r="A114" s="64"/>
      <c r="B114" s="186"/>
      <c r="C114" s="76" t="s">
        <v>938</v>
      </c>
      <c r="D114" s="159"/>
      <c r="E114" s="159"/>
      <c r="F114" s="27" t="s">
        <v>1023</v>
      </c>
      <c r="G114" s="63">
        <f>SUM(G115)</f>
        <v>1159000</v>
      </c>
      <c r="H114" s="63">
        <f>SUM(H115)</f>
        <v>1200000</v>
      </c>
    </row>
    <row r="115" spans="1:8" ht="20.25" customHeight="1">
      <c r="A115" s="64"/>
      <c r="B115" s="186"/>
      <c r="C115" s="23"/>
      <c r="D115" s="159" t="s">
        <v>939</v>
      </c>
      <c r="E115" s="188"/>
      <c r="F115" s="22" t="s">
        <v>1024</v>
      </c>
      <c r="G115" s="127">
        <f>SUM(G116)</f>
        <v>1159000</v>
      </c>
      <c r="H115" s="127">
        <f>SUM(H116)</f>
        <v>1200000</v>
      </c>
    </row>
    <row r="116" spans="1:8" ht="16.5" thickBot="1">
      <c r="A116" s="64" t="s">
        <v>667</v>
      </c>
      <c r="B116" s="186"/>
      <c r="C116" s="76"/>
      <c r="D116" s="169"/>
      <c r="E116" s="169" t="s">
        <v>940</v>
      </c>
      <c r="F116" s="23" t="s">
        <v>770</v>
      </c>
      <c r="G116" s="117">
        <v>1159000</v>
      </c>
      <c r="H116" s="117">
        <v>1200000</v>
      </c>
    </row>
    <row r="117" spans="1:8" ht="15.75">
      <c r="A117" s="375" t="s">
        <v>115</v>
      </c>
      <c r="B117" s="376"/>
      <c r="C117" s="376"/>
      <c r="D117" s="376"/>
      <c r="E117" s="376"/>
      <c r="F117" s="376"/>
      <c r="G117" s="247">
        <f>SUM(G120)</f>
        <v>794900</v>
      </c>
      <c r="H117" s="247">
        <f>SUM(H120)</f>
        <v>346000</v>
      </c>
    </row>
    <row r="118" spans="1:8" ht="29.25" customHeight="1" thickBot="1">
      <c r="A118" s="363" t="s">
        <v>552</v>
      </c>
      <c r="B118" s="314"/>
      <c r="C118" s="314"/>
      <c r="D118" s="314"/>
      <c r="E118" s="314"/>
      <c r="F118" s="315"/>
      <c r="G118" s="254"/>
      <c r="H118" s="254"/>
    </row>
    <row r="119" spans="1:8" ht="15.75">
      <c r="A119" s="64"/>
      <c r="B119" s="76" t="s">
        <v>991</v>
      </c>
      <c r="C119" s="76"/>
      <c r="D119" s="169"/>
      <c r="E119" s="169"/>
      <c r="F119" s="27" t="s">
        <v>1014</v>
      </c>
      <c r="G119" s="117"/>
      <c r="H119" s="117"/>
    </row>
    <row r="120" spans="1:8" ht="15.75">
      <c r="A120" s="64"/>
      <c r="B120" s="186"/>
      <c r="C120" s="76" t="s">
        <v>942</v>
      </c>
      <c r="D120" s="159"/>
      <c r="E120" s="159"/>
      <c r="F120" s="76" t="s">
        <v>1018</v>
      </c>
      <c r="G120" s="63">
        <f>SUM(G121)</f>
        <v>794900</v>
      </c>
      <c r="H120" s="63">
        <f>SUM(H121)</f>
        <v>346000</v>
      </c>
    </row>
    <row r="121" spans="1:8" ht="18" customHeight="1">
      <c r="A121" s="64"/>
      <c r="B121" s="186"/>
      <c r="C121" s="23"/>
      <c r="D121" s="159" t="s">
        <v>943</v>
      </c>
      <c r="E121" s="188"/>
      <c r="F121" s="22" t="s">
        <v>944</v>
      </c>
      <c r="G121" s="127">
        <f>SUM(G122)</f>
        <v>794900</v>
      </c>
      <c r="H121" s="127">
        <f>SUM(H122)</f>
        <v>346000</v>
      </c>
    </row>
    <row r="122" spans="1:8" ht="16.5" thickBot="1">
      <c r="A122" s="64" t="s">
        <v>668</v>
      </c>
      <c r="B122" s="186"/>
      <c r="C122" s="76"/>
      <c r="D122" s="169"/>
      <c r="E122" s="169" t="s">
        <v>945</v>
      </c>
      <c r="F122" s="23" t="s">
        <v>538</v>
      </c>
      <c r="G122" s="117">
        <v>794900</v>
      </c>
      <c r="H122" s="117">
        <v>346000</v>
      </c>
    </row>
    <row r="123" spans="1:8" ht="15.75">
      <c r="A123" s="377" t="s">
        <v>276</v>
      </c>
      <c r="B123" s="378"/>
      <c r="C123" s="378"/>
      <c r="D123" s="378"/>
      <c r="E123" s="378"/>
      <c r="F123" s="379"/>
      <c r="G123" s="262">
        <f>SUM(G124)</f>
        <v>25487588</v>
      </c>
      <c r="H123" s="262">
        <f>SUM(H124)</f>
        <v>27441576</v>
      </c>
    </row>
    <row r="124" spans="1:8" ht="15.75">
      <c r="A124" s="346" t="s">
        <v>277</v>
      </c>
      <c r="B124" s="329"/>
      <c r="C124" s="329"/>
      <c r="D124" s="329"/>
      <c r="E124" s="329"/>
      <c r="F124" s="330"/>
      <c r="G124" s="242">
        <f>SUM(G125+G189)</f>
        <v>25487588</v>
      </c>
      <c r="H124" s="242">
        <f>SUM(H125+H189)</f>
        <v>27441576</v>
      </c>
    </row>
    <row r="125" spans="1:8" ht="19.5" customHeight="1">
      <c r="A125" s="331" t="s">
        <v>278</v>
      </c>
      <c r="B125" s="332"/>
      <c r="C125" s="332"/>
      <c r="D125" s="332"/>
      <c r="E125" s="332"/>
      <c r="F125" s="333"/>
      <c r="G125" s="244">
        <f>SUM(G127+G156)</f>
        <v>21605508</v>
      </c>
      <c r="H125" s="244">
        <f>SUM(H127+H156)</f>
        <v>23077676</v>
      </c>
    </row>
    <row r="126" spans="1:8" ht="15.75">
      <c r="A126" s="343" t="s">
        <v>15</v>
      </c>
      <c r="B126" s="344"/>
      <c r="C126" s="344"/>
      <c r="D126" s="344"/>
      <c r="E126" s="344"/>
      <c r="F126" s="345"/>
      <c r="G126" s="241"/>
      <c r="H126" s="241"/>
    </row>
    <row r="127" spans="1:8" ht="16.5" thickBot="1">
      <c r="A127" s="369" t="s">
        <v>230</v>
      </c>
      <c r="B127" s="370"/>
      <c r="C127" s="370"/>
      <c r="D127" s="370"/>
      <c r="E127" s="370"/>
      <c r="F127" s="371"/>
      <c r="G127" s="263">
        <f>SUM(G129+G137+G147+G153)</f>
        <v>18877908</v>
      </c>
      <c r="H127" s="263">
        <f>SUM(H129+H137+H147+H153)</f>
        <v>19875400</v>
      </c>
    </row>
    <row r="128" spans="1:8" ht="15.75">
      <c r="A128" s="72"/>
      <c r="B128" s="76" t="s">
        <v>991</v>
      </c>
      <c r="C128" s="76"/>
      <c r="D128" s="169"/>
      <c r="E128" s="169"/>
      <c r="F128" s="27" t="s">
        <v>1014</v>
      </c>
      <c r="G128" s="30"/>
      <c r="H128" s="30"/>
    </row>
    <row r="129" spans="1:8" s="52" customFormat="1" ht="15.75">
      <c r="A129" s="47"/>
      <c r="B129" s="168"/>
      <c r="C129" s="27" t="s">
        <v>859</v>
      </c>
      <c r="D129" s="168"/>
      <c r="E129" s="168"/>
      <c r="F129" s="27" t="s">
        <v>860</v>
      </c>
      <c r="G129" s="56">
        <f>+G130+G134+G132</f>
        <v>17050308</v>
      </c>
      <c r="H129" s="56">
        <f>+H130+H134+H132</f>
        <v>18055800</v>
      </c>
    </row>
    <row r="130" spans="1:8" s="62" customFormat="1" ht="15.75">
      <c r="A130" s="58"/>
      <c r="B130" s="172"/>
      <c r="C130" s="22"/>
      <c r="D130" s="159" t="s">
        <v>861</v>
      </c>
      <c r="E130" s="172"/>
      <c r="F130" s="22" t="s">
        <v>862</v>
      </c>
      <c r="G130" s="53">
        <f>SUM(G131)</f>
        <v>13744900</v>
      </c>
      <c r="H130" s="53">
        <f>SUM(H131)</f>
        <v>14937510</v>
      </c>
    </row>
    <row r="131" spans="1:9" s="61" customFormat="1" ht="15.75">
      <c r="A131" s="64" t="s">
        <v>669</v>
      </c>
      <c r="B131" s="169"/>
      <c r="C131" s="169"/>
      <c r="D131" s="169"/>
      <c r="E131" s="169" t="s">
        <v>863</v>
      </c>
      <c r="F131" s="23" t="s">
        <v>1009</v>
      </c>
      <c r="G131" s="30">
        <v>13744900</v>
      </c>
      <c r="H131" s="30">
        <v>14937510</v>
      </c>
      <c r="I131" s="233"/>
    </row>
    <row r="132" spans="1:8" s="61" customFormat="1" ht="15.75">
      <c r="A132" s="64"/>
      <c r="B132" s="169"/>
      <c r="C132" s="169"/>
      <c r="D132" s="159" t="s">
        <v>864</v>
      </c>
      <c r="E132" s="169"/>
      <c r="F132" s="22" t="s">
        <v>865</v>
      </c>
      <c r="G132" s="53">
        <f>SUM(G133)</f>
        <v>942000</v>
      </c>
      <c r="H132" s="53">
        <f>SUM(H133)</f>
        <v>527500</v>
      </c>
    </row>
    <row r="133" spans="1:8" s="61" customFormat="1" ht="15.75">
      <c r="A133" s="64" t="s">
        <v>670</v>
      </c>
      <c r="B133" s="169"/>
      <c r="C133" s="169"/>
      <c r="D133" s="159"/>
      <c r="E133" s="169" t="s">
        <v>866</v>
      </c>
      <c r="F133" s="23" t="s">
        <v>867</v>
      </c>
      <c r="G133" s="30">
        <v>942000</v>
      </c>
      <c r="H133" s="30">
        <v>527500</v>
      </c>
    </row>
    <row r="134" spans="1:8" s="66" customFormat="1" ht="15.75">
      <c r="A134" s="65"/>
      <c r="B134" s="187"/>
      <c r="C134" s="37"/>
      <c r="D134" s="183" t="s">
        <v>868</v>
      </c>
      <c r="E134" s="187"/>
      <c r="F134" s="37" t="s">
        <v>996</v>
      </c>
      <c r="G134" s="127">
        <f>SUM(G135:G136)</f>
        <v>2363408</v>
      </c>
      <c r="H134" s="127">
        <f>SUM(H135:H136)</f>
        <v>2590790</v>
      </c>
    </row>
    <row r="135" spans="1:8" s="68" customFormat="1" ht="15.75">
      <c r="A135" s="67" t="s">
        <v>671</v>
      </c>
      <c r="B135" s="186"/>
      <c r="C135" s="186"/>
      <c r="D135" s="186"/>
      <c r="E135" s="186" t="s">
        <v>870</v>
      </c>
      <c r="F135" s="28" t="s">
        <v>871</v>
      </c>
      <c r="G135" s="117">
        <v>2130048</v>
      </c>
      <c r="H135" s="117">
        <v>2337568</v>
      </c>
    </row>
    <row r="136" spans="1:8" s="68" customFormat="1" ht="15.75">
      <c r="A136" s="67" t="s">
        <v>703</v>
      </c>
      <c r="B136" s="186"/>
      <c r="C136" s="186"/>
      <c r="D136" s="186"/>
      <c r="E136" s="186" t="s">
        <v>872</v>
      </c>
      <c r="F136" s="28" t="s">
        <v>873</v>
      </c>
      <c r="G136" s="117">
        <v>233360</v>
      </c>
      <c r="H136" s="117">
        <v>253222</v>
      </c>
    </row>
    <row r="137" spans="1:8" s="68" customFormat="1" ht="15.75">
      <c r="A137" s="67"/>
      <c r="B137" s="186"/>
      <c r="C137" s="27" t="s">
        <v>874</v>
      </c>
      <c r="D137" s="186"/>
      <c r="E137" s="186"/>
      <c r="F137" s="27" t="s">
        <v>214</v>
      </c>
      <c r="G137" s="63">
        <f>SUM(G143+G138+G140)</f>
        <v>754600</v>
      </c>
      <c r="H137" s="63">
        <f>SUM(H143+H138+H140)</f>
        <v>486600</v>
      </c>
    </row>
    <row r="138" spans="1:8" s="68" customFormat="1" ht="15.75">
      <c r="A138" s="67"/>
      <c r="B138" s="186"/>
      <c r="C138" s="27"/>
      <c r="D138" s="159" t="s">
        <v>876</v>
      </c>
      <c r="E138" s="168"/>
      <c r="F138" s="22" t="s">
        <v>877</v>
      </c>
      <c r="G138" s="127">
        <f>SUM(G139)</f>
        <v>35000</v>
      </c>
      <c r="H138" s="127">
        <f>SUM(H139)</f>
        <v>65000</v>
      </c>
    </row>
    <row r="139" spans="1:8" s="68" customFormat="1" ht="15.75">
      <c r="A139" s="67" t="s">
        <v>1081</v>
      </c>
      <c r="B139" s="186"/>
      <c r="C139" s="27"/>
      <c r="D139" s="186"/>
      <c r="E139" s="169" t="s">
        <v>881</v>
      </c>
      <c r="F139" s="23" t="s">
        <v>882</v>
      </c>
      <c r="G139" s="117">
        <v>35000</v>
      </c>
      <c r="H139" s="117">
        <v>65000</v>
      </c>
    </row>
    <row r="140" spans="1:8" s="68" customFormat="1" ht="15.75">
      <c r="A140" s="67"/>
      <c r="B140" s="186"/>
      <c r="C140" s="27"/>
      <c r="D140" s="159" t="s">
        <v>883</v>
      </c>
      <c r="E140" s="168"/>
      <c r="F140" s="22" t="s">
        <v>884</v>
      </c>
      <c r="G140" s="127">
        <f>SUM(G141:G142)</f>
        <v>554600</v>
      </c>
      <c r="H140" s="127">
        <f>SUM(H141:H142)</f>
        <v>232600</v>
      </c>
    </row>
    <row r="141" spans="1:8" s="68" customFormat="1" ht="15.75">
      <c r="A141" s="67" t="s">
        <v>1082</v>
      </c>
      <c r="B141" s="186"/>
      <c r="C141" s="27"/>
      <c r="D141" s="169"/>
      <c r="E141" s="169" t="s">
        <v>885</v>
      </c>
      <c r="F141" s="23" t="s">
        <v>1032</v>
      </c>
      <c r="G141" s="117">
        <v>24400</v>
      </c>
      <c r="H141" s="117">
        <v>24400</v>
      </c>
    </row>
    <row r="142" spans="1:8" s="68" customFormat="1" ht="16.5" thickBot="1">
      <c r="A142" s="289" t="s">
        <v>1083</v>
      </c>
      <c r="B142" s="235"/>
      <c r="C142" s="208"/>
      <c r="D142" s="175"/>
      <c r="E142" s="175" t="s">
        <v>886</v>
      </c>
      <c r="F142" s="35" t="s">
        <v>887</v>
      </c>
      <c r="G142" s="226">
        <v>530200</v>
      </c>
      <c r="H142" s="226">
        <v>208200</v>
      </c>
    </row>
    <row r="143" spans="1:8" s="68" customFormat="1" ht="15.75">
      <c r="A143" s="67"/>
      <c r="B143" s="186"/>
      <c r="C143" s="186"/>
      <c r="D143" s="159" t="s">
        <v>893</v>
      </c>
      <c r="E143" s="168"/>
      <c r="F143" s="22" t="s">
        <v>894</v>
      </c>
      <c r="G143" s="127">
        <f>SUM(G144:G145)</f>
        <v>165000</v>
      </c>
      <c r="H143" s="127">
        <f>SUM(H144:H145)</f>
        <v>189000</v>
      </c>
    </row>
    <row r="144" spans="1:8" s="68" customFormat="1" ht="15.75">
      <c r="A144" s="67" t="s">
        <v>951</v>
      </c>
      <c r="B144" s="186"/>
      <c r="C144" s="186"/>
      <c r="D144" s="186"/>
      <c r="E144" s="186" t="s">
        <v>900</v>
      </c>
      <c r="F144" s="28" t="s">
        <v>901</v>
      </c>
      <c r="G144" s="117">
        <v>165000</v>
      </c>
      <c r="H144" s="117">
        <v>165000</v>
      </c>
    </row>
    <row r="145" spans="1:8" s="68" customFormat="1" ht="15.75">
      <c r="A145" s="67" t="s">
        <v>594</v>
      </c>
      <c r="B145" s="186"/>
      <c r="C145" s="186"/>
      <c r="D145" s="186"/>
      <c r="E145" s="169" t="s">
        <v>902</v>
      </c>
      <c r="F145" s="23" t="s">
        <v>1034</v>
      </c>
      <c r="G145" s="117">
        <v>0</v>
      </c>
      <c r="H145" s="117">
        <v>24000</v>
      </c>
    </row>
    <row r="146" spans="1:8" s="68" customFormat="1" ht="15.75">
      <c r="A146" s="67"/>
      <c r="B146" s="76" t="s">
        <v>992</v>
      </c>
      <c r="C146" s="27"/>
      <c r="D146" s="168"/>
      <c r="E146" s="169"/>
      <c r="F146" s="27" t="s">
        <v>1015</v>
      </c>
      <c r="G146" s="101"/>
      <c r="H146" s="101"/>
    </row>
    <row r="147" spans="1:8" s="68" customFormat="1" ht="22.5" customHeight="1">
      <c r="A147" s="67"/>
      <c r="B147" s="169"/>
      <c r="C147" s="27" t="s">
        <v>954</v>
      </c>
      <c r="D147" s="168"/>
      <c r="E147" s="168"/>
      <c r="F147" s="27" t="s">
        <v>955</v>
      </c>
      <c r="G147" s="56">
        <f>SUM(G151+G148)</f>
        <v>143000</v>
      </c>
      <c r="H147" s="56">
        <f>SUM(H151+H148)</f>
        <v>133000</v>
      </c>
    </row>
    <row r="148" spans="1:8" s="68" customFormat="1" ht="16.5" customHeight="1">
      <c r="A148" s="67"/>
      <c r="B148" s="169"/>
      <c r="C148" s="27"/>
      <c r="D148" s="159" t="s">
        <v>962</v>
      </c>
      <c r="E148" s="168"/>
      <c r="F148" s="22" t="s">
        <v>963</v>
      </c>
      <c r="G148" s="100">
        <f>SUM(G149:G150)</f>
        <v>83000</v>
      </c>
      <c r="H148" s="100">
        <f>SUM(H149:H150)</f>
        <v>133000</v>
      </c>
    </row>
    <row r="149" spans="1:8" s="68" customFormat="1" ht="16.5" customHeight="1">
      <c r="A149" s="67" t="s">
        <v>1084</v>
      </c>
      <c r="B149" s="169"/>
      <c r="C149" s="27"/>
      <c r="D149" s="159"/>
      <c r="E149" s="169" t="s">
        <v>964</v>
      </c>
      <c r="F149" s="23" t="s">
        <v>965</v>
      </c>
      <c r="G149" s="205">
        <v>50000</v>
      </c>
      <c r="H149" s="205">
        <v>100000</v>
      </c>
    </row>
    <row r="150" spans="1:8" s="68" customFormat="1" ht="16.5" customHeight="1">
      <c r="A150" s="67" t="s">
        <v>1085</v>
      </c>
      <c r="B150" s="169"/>
      <c r="C150" s="27"/>
      <c r="D150" s="168"/>
      <c r="E150" s="169" t="s">
        <v>970</v>
      </c>
      <c r="F150" s="23" t="s">
        <v>1033</v>
      </c>
      <c r="G150" s="101">
        <v>33000</v>
      </c>
      <c r="H150" s="101">
        <v>33000</v>
      </c>
    </row>
    <row r="151" spans="1:8" s="68" customFormat="1" ht="15.75">
      <c r="A151" s="67"/>
      <c r="B151" s="169"/>
      <c r="C151" s="169"/>
      <c r="D151" s="159" t="s">
        <v>1002</v>
      </c>
      <c r="E151" s="168"/>
      <c r="F151" s="22" t="s">
        <v>1004</v>
      </c>
      <c r="G151" s="100">
        <f>SUM(G152)</f>
        <v>60000</v>
      </c>
      <c r="H151" s="100">
        <f>SUM(H152)</f>
        <v>0</v>
      </c>
    </row>
    <row r="152" spans="1:8" s="68" customFormat="1" ht="15.75">
      <c r="A152" s="67"/>
      <c r="B152" s="169"/>
      <c r="C152" s="169"/>
      <c r="D152" s="169"/>
      <c r="E152" s="169" t="s">
        <v>1003</v>
      </c>
      <c r="F152" s="23" t="s">
        <v>1027</v>
      </c>
      <c r="G152" s="101">
        <v>60000</v>
      </c>
      <c r="H152" s="101">
        <v>0</v>
      </c>
    </row>
    <row r="153" spans="1:8" s="68" customFormat="1" ht="31.5">
      <c r="A153" s="106"/>
      <c r="B153" s="169"/>
      <c r="C153" s="76" t="s">
        <v>995</v>
      </c>
      <c r="D153" s="169"/>
      <c r="E153" s="169"/>
      <c r="F153" s="27" t="s">
        <v>1</v>
      </c>
      <c r="G153" s="56">
        <f>SUM(G154)</f>
        <v>930000</v>
      </c>
      <c r="H153" s="56">
        <f>SUM(H154)</f>
        <v>1200000</v>
      </c>
    </row>
    <row r="154" spans="1:8" s="68" customFormat="1" ht="15.75">
      <c r="A154" s="106"/>
      <c r="B154" s="169"/>
      <c r="C154" s="169"/>
      <c r="D154" s="159" t="s">
        <v>12</v>
      </c>
      <c r="E154" s="159"/>
      <c r="F154" s="22" t="s">
        <v>13</v>
      </c>
      <c r="G154" s="100">
        <f>SUM(G155)</f>
        <v>930000</v>
      </c>
      <c r="H154" s="100">
        <f>SUM(H155)</f>
        <v>1200000</v>
      </c>
    </row>
    <row r="155" spans="1:8" s="68" customFormat="1" ht="16.5" thickBot="1">
      <c r="A155" s="106" t="s">
        <v>1086</v>
      </c>
      <c r="B155" s="169"/>
      <c r="C155" s="169"/>
      <c r="D155" s="169"/>
      <c r="E155" s="169" t="s">
        <v>16</v>
      </c>
      <c r="F155" s="23" t="s">
        <v>14</v>
      </c>
      <c r="G155" s="101">
        <v>930000</v>
      </c>
      <c r="H155" s="101">
        <v>1200000</v>
      </c>
    </row>
    <row r="156" spans="1:8" s="68" customFormat="1" ht="16.5" thickBot="1">
      <c r="A156" s="337" t="s">
        <v>231</v>
      </c>
      <c r="B156" s="338"/>
      <c r="C156" s="338"/>
      <c r="D156" s="338"/>
      <c r="E156" s="338"/>
      <c r="F156" s="339"/>
      <c r="G156" s="261">
        <f>SUM(G158+G166+G178+G186)</f>
        <v>2727600</v>
      </c>
      <c r="H156" s="261">
        <f>SUM(H158+H166+H178+H186)</f>
        <v>3202276</v>
      </c>
    </row>
    <row r="157" spans="1:8" s="68" customFormat="1" ht="15.75">
      <c r="A157" s="72"/>
      <c r="B157" s="76" t="s">
        <v>991</v>
      </c>
      <c r="C157" s="76"/>
      <c r="D157" s="169"/>
      <c r="E157" s="169"/>
      <c r="F157" s="27" t="s">
        <v>1014</v>
      </c>
      <c r="G157" s="30"/>
      <c r="H157" s="30"/>
    </row>
    <row r="158" spans="1:8" s="68" customFormat="1" ht="15.75">
      <c r="A158" s="47"/>
      <c r="B158" s="168"/>
      <c r="C158" s="27" t="s">
        <v>859</v>
      </c>
      <c r="D158" s="168"/>
      <c r="E158" s="168"/>
      <c r="F158" s="27" t="s">
        <v>860</v>
      </c>
      <c r="G158" s="56">
        <f>+G159+G163+G161</f>
        <v>2436400</v>
      </c>
      <c r="H158" s="56">
        <f>+H159+H163+H161</f>
        <v>3010376</v>
      </c>
    </row>
    <row r="159" spans="1:8" s="68" customFormat="1" ht="15.75">
      <c r="A159" s="58"/>
      <c r="B159" s="172"/>
      <c r="C159" s="22"/>
      <c r="D159" s="159" t="s">
        <v>861</v>
      </c>
      <c r="E159" s="172"/>
      <c r="F159" s="22" t="s">
        <v>862</v>
      </c>
      <c r="G159" s="53">
        <f>SUM(G160)</f>
        <v>1974021</v>
      </c>
      <c r="H159" s="53">
        <f>SUM(H160)</f>
        <v>2450272</v>
      </c>
    </row>
    <row r="160" spans="1:8" s="68" customFormat="1" ht="15.75">
      <c r="A160" s="64" t="s">
        <v>1087</v>
      </c>
      <c r="B160" s="169"/>
      <c r="C160" s="169"/>
      <c r="D160" s="169"/>
      <c r="E160" s="169" t="s">
        <v>863</v>
      </c>
      <c r="F160" s="23" t="s">
        <v>1009</v>
      </c>
      <c r="G160" s="30">
        <v>1974021</v>
      </c>
      <c r="H160" s="30">
        <v>2450272</v>
      </c>
    </row>
    <row r="161" spans="1:8" s="68" customFormat="1" ht="15.75">
      <c r="A161" s="64"/>
      <c r="B161" s="169"/>
      <c r="C161" s="169"/>
      <c r="D161" s="159" t="s">
        <v>864</v>
      </c>
      <c r="E161" s="169"/>
      <c r="F161" s="22" t="s">
        <v>865</v>
      </c>
      <c r="G161" s="100">
        <f>SUM(G162)</f>
        <v>122900</v>
      </c>
      <c r="H161" s="100">
        <f>SUM(H162)</f>
        <v>129000</v>
      </c>
    </row>
    <row r="162" spans="1:8" s="68" customFormat="1" ht="15.75">
      <c r="A162" s="64" t="s">
        <v>1088</v>
      </c>
      <c r="B162" s="169"/>
      <c r="C162" s="169"/>
      <c r="D162" s="159"/>
      <c r="E162" s="169" t="s">
        <v>866</v>
      </c>
      <c r="F162" s="23" t="s">
        <v>867</v>
      </c>
      <c r="G162" s="101">
        <v>122900</v>
      </c>
      <c r="H162" s="101">
        <v>129000</v>
      </c>
    </row>
    <row r="163" spans="1:8" s="68" customFormat="1" ht="15.75">
      <c r="A163" s="65"/>
      <c r="B163" s="187"/>
      <c r="C163" s="37"/>
      <c r="D163" s="183" t="s">
        <v>868</v>
      </c>
      <c r="E163" s="187"/>
      <c r="F163" s="37" t="s">
        <v>996</v>
      </c>
      <c r="G163" s="127">
        <f>SUM(G164:G165)</f>
        <v>339479</v>
      </c>
      <c r="H163" s="127">
        <f>SUM(H164:H165)</f>
        <v>431104</v>
      </c>
    </row>
    <row r="164" spans="1:8" s="68" customFormat="1" ht="15.75">
      <c r="A164" s="67" t="s">
        <v>1089</v>
      </c>
      <c r="B164" s="186"/>
      <c r="C164" s="186"/>
      <c r="D164" s="186"/>
      <c r="E164" s="186" t="s">
        <v>870</v>
      </c>
      <c r="F164" s="28" t="s">
        <v>871</v>
      </c>
      <c r="G164" s="117">
        <v>305948</v>
      </c>
      <c r="H164" s="117">
        <v>388500</v>
      </c>
    </row>
    <row r="165" spans="1:8" s="68" customFormat="1" ht="15.75">
      <c r="A165" s="67" t="s">
        <v>1090</v>
      </c>
      <c r="B165" s="186"/>
      <c r="C165" s="186"/>
      <c r="D165" s="186"/>
      <c r="E165" s="186" t="s">
        <v>872</v>
      </c>
      <c r="F165" s="28" t="s">
        <v>873</v>
      </c>
      <c r="G165" s="117">
        <v>33531</v>
      </c>
      <c r="H165" s="117">
        <v>42604</v>
      </c>
    </row>
    <row r="166" spans="1:8" s="68" customFormat="1" ht="15.75">
      <c r="A166" s="67"/>
      <c r="B166" s="186"/>
      <c r="C166" s="182" t="s">
        <v>874</v>
      </c>
      <c r="D166" s="186"/>
      <c r="E166" s="186"/>
      <c r="F166" s="69" t="s">
        <v>875</v>
      </c>
      <c r="G166" s="63">
        <f>SUM(+G167+G174+G170)</f>
        <v>100200</v>
      </c>
      <c r="H166" s="63">
        <f>SUM(+H167+H174+H170)</f>
        <v>83800</v>
      </c>
    </row>
    <row r="167" spans="1:8" s="68" customFormat="1" ht="15.75">
      <c r="A167" s="65"/>
      <c r="B167" s="187"/>
      <c r="C167" s="37"/>
      <c r="D167" s="183" t="s">
        <v>876</v>
      </c>
      <c r="E167" s="187"/>
      <c r="F167" s="37" t="s">
        <v>877</v>
      </c>
      <c r="G167" s="127">
        <f>SUM(+G169+G168)</f>
        <v>4000</v>
      </c>
      <c r="H167" s="127">
        <f>SUM(+H169+H168)</f>
        <v>15500</v>
      </c>
    </row>
    <row r="168" spans="1:8" s="68" customFormat="1" ht="15.75">
      <c r="A168" s="284" t="s">
        <v>1091</v>
      </c>
      <c r="B168" s="187"/>
      <c r="C168" s="37"/>
      <c r="D168" s="183"/>
      <c r="E168" s="281" t="s">
        <v>878</v>
      </c>
      <c r="F168" s="282" t="s">
        <v>879</v>
      </c>
      <c r="G168" s="201">
        <v>0</v>
      </c>
      <c r="H168" s="201">
        <v>5000</v>
      </c>
    </row>
    <row r="169" spans="1:8" s="68" customFormat="1" ht="15.75">
      <c r="A169" s="284" t="s">
        <v>956</v>
      </c>
      <c r="B169" s="187"/>
      <c r="C169" s="37"/>
      <c r="D169" s="183"/>
      <c r="E169" s="169" t="s">
        <v>881</v>
      </c>
      <c r="F169" s="23" t="s">
        <v>882</v>
      </c>
      <c r="G169" s="117">
        <v>4000</v>
      </c>
      <c r="H169" s="117">
        <v>10500</v>
      </c>
    </row>
    <row r="170" spans="1:8" s="68" customFormat="1" ht="15.75">
      <c r="A170" s="67"/>
      <c r="B170" s="187"/>
      <c r="C170" s="37"/>
      <c r="D170" s="159" t="s">
        <v>883</v>
      </c>
      <c r="E170" s="169"/>
      <c r="F170" s="22" t="s">
        <v>884</v>
      </c>
      <c r="G170" s="127">
        <f>SUM(G171:G173)</f>
        <v>70600</v>
      </c>
      <c r="H170" s="127">
        <f>SUM(H171:H173)</f>
        <v>32700</v>
      </c>
    </row>
    <row r="171" spans="1:8" s="68" customFormat="1" ht="15.75">
      <c r="A171" s="67" t="s">
        <v>962</v>
      </c>
      <c r="B171" s="187"/>
      <c r="C171" s="37"/>
      <c r="D171" s="159"/>
      <c r="E171" s="169" t="s">
        <v>885</v>
      </c>
      <c r="F171" s="23" t="s">
        <v>1032</v>
      </c>
      <c r="G171" s="201">
        <v>6000</v>
      </c>
      <c r="H171" s="201">
        <v>5500</v>
      </c>
    </row>
    <row r="172" spans="1:8" s="68" customFormat="1" ht="15.75">
      <c r="A172" s="67" t="s">
        <v>1002</v>
      </c>
      <c r="B172" s="187"/>
      <c r="C172" s="37"/>
      <c r="D172" s="169"/>
      <c r="E172" s="96" t="s">
        <v>886</v>
      </c>
      <c r="F172" s="28" t="s">
        <v>887</v>
      </c>
      <c r="G172" s="117">
        <v>61000</v>
      </c>
      <c r="H172" s="117">
        <v>21200</v>
      </c>
    </row>
    <row r="173" spans="1:8" s="68" customFormat="1" ht="15.75">
      <c r="A173" s="67" t="s">
        <v>2</v>
      </c>
      <c r="B173" s="187"/>
      <c r="C173" s="37"/>
      <c r="D173" s="169"/>
      <c r="E173" s="169" t="s">
        <v>892</v>
      </c>
      <c r="F173" s="23" t="s">
        <v>1025</v>
      </c>
      <c r="G173" s="117">
        <v>3600</v>
      </c>
      <c r="H173" s="117">
        <v>6000</v>
      </c>
    </row>
    <row r="174" spans="1:8" s="68" customFormat="1" ht="15.75">
      <c r="A174" s="67"/>
      <c r="B174" s="187"/>
      <c r="C174" s="37"/>
      <c r="D174" s="159" t="s">
        <v>893</v>
      </c>
      <c r="E174" s="168"/>
      <c r="F174" s="22" t="s">
        <v>894</v>
      </c>
      <c r="G174" s="127">
        <f>SUM(G175:G176)</f>
        <v>25600</v>
      </c>
      <c r="H174" s="127">
        <f>SUM(H175:H176)</f>
        <v>35600</v>
      </c>
    </row>
    <row r="175" spans="1:8" s="68" customFormat="1" ht="15.75">
      <c r="A175" s="67" t="s">
        <v>1092</v>
      </c>
      <c r="B175" s="187"/>
      <c r="C175" s="37"/>
      <c r="D175" s="159"/>
      <c r="E175" s="169" t="s">
        <v>897</v>
      </c>
      <c r="F175" s="23" t="s">
        <v>1026</v>
      </c>
      <c r="G175" s="201">
        <v>17000</v>
      </c>
      <c r="H175" s="201">
        <v>27000</v>
      </c>
    </row>
    <row r="176" spans="1:8" s="68" customFormat="1" ht="15.75">
      <c r="A176" s="67" t="s">
        <v>1017</v>
      </c>
      <c r="B176" s="187"/>
      <c r="C176" s="37"/>
      <c r="D176" s="183"/>
      <c r="E176" s="186" t="s">
        <v>900</v>
      </c>
      <c r="F176" s="28" t="s">
        <v>901</v>
      </c>
      <c r="G176" s="117">
        <v>8600</v>
      </c>
      <c r="H176" s="117">
        <v>8600</v>
      </c>
    </row>
    <row r="177" spans="1:8" s="68" customFormat="1" ht="15.75">
      <c r="A177" s="106"/>
      <c r="B177" s="76" t="s">
        <v>992</v>
      </c>
      <c r="C177" s="76"/>
      <c r="D177" s="169"/>
      <c r="E177" s="169"/>
      <c r="F177" s="27" t="s">
        <v>1015</v>
      </c>
      <c r="G177" s="30"/>
      <c r="H177" s="30"/>
    </row>
    <row r="178" spans="1:8" s="68" customFormat="1" ht="22.5" customHeight="1">
      <c r="A178" s="106"/>
      <c r="B178" s="169"/>
      <c r="C178" s="76" t="s">
        <v>954</v>
      </c>
      <c r="D178" s="169"/>
      <c r="E178" s="169"/>
      <c r="F178" s="27" t="s">
        <v>955</v>
      </c>
      <c r="G178" s="41">
        <f>SUM(+G179+G184)</f>
        <v>141000</v>
      </c>
      <c r="H178" s="41">
        <f>SUM(+H179+H184)</f>
        <v>108100</v>
      </c>
    </row>
    <row r="179" spans="1:8" s="68" customFormat="1" ht="15.75">
      <c r="A179" s="106"/>
      <c r="B179" s="169"/>
      <c r="C179" s="76"/>
      <c r="D179" s="159" t="s">
        <v>962</v>
      </c>
      <c r="E179" s="168"/>
      <c r="F179" s="22" t="s">
        <v>963</v>
      </c>
      <c r="G179" s="53">
        <f>SUM(G180:G183)</f>
        <v>101000</v>
      </c>
      <c r="H179" s="53">
        <f>SUM(H180:H183)</f>
        <v>58100</v>
      </c>
    </row>
    <row r="180" spans="1:8" s="68" customFormat="1" ht="15.75">
      <c r="A180" s="106" t="s">
        <v>1093</v>
      </c>
      <c r="B180" s="169"/>
      <c r="C180" s="76"/>
      <c r="D180" s="159"/>
      <c r="E180" s="169" t="s">
        <v>964</v>
      </c>
      <c r="F180" s="23" t="s">
        <v>965</v>
      </c>
      <c r="G180" s="204">
        <v>65000</v>
      </c>
      <c r="H180" s="204">
        <v>43800</v>
      </c>
    </row>
    <row r="181" spans="1:8" s="68" customFormat="1" ht="15.75">
      <c r="A181" s="106" t="s">
        <v>1094</v>
      </c>
      <c r="B181" s="169"/>
      <c r="C181" s="76"/>
      <c r="D181" s="159"/>
      <c r="E181" s="169" t="s">
        <v>966</v>
      </c>
      <c r="F181" s="23" t="s">
        <v>967</v>
      </c>
      <c r="G181" s="204">
        <v>0</v>
      </c>
      <c r="H181" s="204">
        <v>3000</v>
      </c>
    </row>
    <row r="182" spans="1:8" s="68" customFormat="1" ht="15.75">
      <c r="A182" s="106"/>
      <c r="B182" s="169"/>
      <c r="C182" s="76"/>
      <c r="D182" s="159"/>
      <c r="E182" s="169" t="s">
        <v>968</v>
      </c>
      <c r="F182" s="23" t="s">
        <v>969</v>
      </c>
      <c r="G182" s="30">
        <v>7000</v>
      </c>
      <c r="H182" s="30">
        <v>0</v>
      </c>
    </row>
    <row r="183" spans="1:8" s="68" customFormat="1" ht="15.75">
      <c r="A183" s="106" t="s">
        <v>1095</v>
      </c>
      <c r="B183" s="169"/>
      <c r="C183" s="76"/>
      <c r="D183" s="169"/>
      <c r="E183" s="169" t="s">
        <v>970</v>
      </c>
      <c r="F183" s="23" t="s">
        <v>1033</v>
      </c>
      <c r="G183" s="30">
        <v>29000</v>
      </c>
      <c r="H183" s="30">
        <v>11300</v>
      </c>
    </row>
    <row r="184" spans="1:8" s="68" customFormat="1" ht="15.75">
      <c r="A184" s="67"/>
      <c r="B184" s="169"/>
      <c r="C184" s="76"/>
      <c r="D184" s="159" t="s">
        <v>1002</v>
      </c>
      <c r="E184" s="168"/>
      <c r="F184" s="22" t="s">
        <v>1004</v>
      </c>
      <c r="G184" s="199">
        <f>SUM(G185)</f>
        <v>40000</v>
      </c>
      <c r="H184" s="199">
        <f>SUM(H185)</f>
        <v>50000</v>
      </c>
    </row>
    <row r="185" spans="1:8" s="68" customFormat="1" ht="15.75">
      <c r="A185" s="67" t="s">
        <v>1096</v>
      </c>
      <c r="B185" s="169"/>
      <c r="C185" s="76"/>
      <c r="D185" s="169"/>
      <c r="E185" s="169" t="s">
        <v>1003</v>
      </c>
      <c r="F185" s="23" t="s">
        <v>1027</v>
      </c>
      <c r="G185" s="30">
        <v>40000</v>
      </c>
      <c r="H185" s="30">
        <v>50000</v>
      </c>
    </row>
    <row r="186" spans="1:8" s="68" customFormat="1" ht="31.5">
      <c r="A186" s="106"/>
      <c r="B186" s="169"/>
      <c r="C186" s="76" t="s">
        <v>995</v>
      </c>
      <c r="D186" s="169"/>
      <c r="E186" s="169"/>
      <c r="F186" s="27" t="s">
        <v>1</v>
      </c>
      <c r="G186" s="56">
        <f>SUM(G187)</f>
        <v>50000</v>
      </c>
      <c r="H186" s="56">
        <f>SUM(H187)</f>
        <v>0</v>
      </c>
    </row>
    <row r="187" spans="1:8" s="68" customFormat="1" ht="15.75">
      <c r="A187" s="106"/>
      <c r="B187" s="169"/>
      <c r="C187" s="169"/>
      <c r="D187" s="159" t="s">
        <v>12</v>
      </c>
      <c r="E187" s="159"/>
      <c r="F187" s="22" t="s">
        <v>13</v>
      </c>
      <c r="G187" s="100">
        <f>SUM(G188)</f>
        <v>50000</v>
      </c>
      <c r="H187" s="100">
        <f>SUM(H188)</f>
        <v>0</v>
      </c>
    </row>
    <row r="188" spans="1:8" s="68" customFormat="1" ht="16.5" thickBot="1">
      <c r="A188" s="290"/>
      <c r="B188" s="175"/>
      <c r="C188" s="175"/>
      <c r="D188" s="175"/>
      <c r="E188" s="175" t="s">
        <v>16</v>
      </c>
      <c r="F188" s="35" t="s">
        <v>14</v>
      </c>
      <c r="G188" s="196">
        <v>50000</v>
      </c>
      <c r="H188" s="196">
        <v>0</v>
      </c>
    </row>
    <row r="189" spans="1:8" s="68" customFormat="1" ht="15.75">
      <c r="A189" s="319" t="s">
        <v>279</v>
      </c>
      <c r="B189" s="320"/>
      <c r="C189" s="320"/>
      <c r="D189" s="320"/>
      <c r="E189" s="320"/>
      <c r="F189" s="321"/>
      <c r="G189" s="247">
        <f>SUM(G192+G195)</f>
        <v>3882080</v>
      </c>
      <c r="H189" s="247">
        <f>SUM(H192+H195)</f>
        <v>4363900</v>
      </c>
    </row>
    <row r="190" spans="1:8" s="68" customFormat="1" ht="16.5" thickBot="1">
      <c r="A190" s="313" t="s">
        <v>15</v>
      </c>
      <c r="B190" s="314"/>
      <c r="C190" s="314"/>
      <c r="D190" s="314"/>
      <c r="E190" s="314"/>
      <c r="F190" s="315"/>
      <c r="G190" s="254"/>
      <c r="H190" s="254"/>
    </row>
    <row r="191" spans="1:8" ht="15.75">
      <c r="A191" s="64"/>
      <c r="B191" s="76" t="s">
        <v>991</v>
      </c>
      <c r="C191" s="76"/>
      <c r="D191" s="169"/>
      <c r="E191" s="169"/>
      <c r="F191" s="27" t="s">
        <v>1014</v>
      </c>
      <c r="G191" s="41"/>
      <c r="H191" s="41"/>
    </row>
    <row r="192" spans="1:8" ht="15.75">
      <c r="A192" s="64"/>
      <c r="B192" s="159"/>
      <c r="C192" s="27" t="s">
        <v>930</v>
      </c>
      <c r="D192" s="169"/>
      <c r="E192" s="169"/>
      <c r="F192" s="27" t="s">
        <v>931</v>
      </c>
      <c r="G192" s="41">
        <f>SUM(G193)</f>
        <v>3767080</v>
      </c>
      <c r="H192" s="41">
        <f>SUM(H193)</f>
        <v>4163900</v>
      </c>
    </row>
    <row r="193" spans="1:8" s="25" customFormat="1" ht="15.75">
      <c r="A193" s="64"/>
      <c r="B193" s="159"/>
      <c r="C193" s="159"/>
      <c r="D193" s="159" t="s">
        <v>932</v>
      </c>
      <c r="E193" s="159"/>
      <c r="F193" s="22" t="s">
        <v>933</v>
      </c>
      <c r="G193" s="53">
        <f>SUM(G194)</f>
        <v>3767080</v>
      </c>
      <c r="H193" s="53">
        <f>SUM(H194)</f>
        <v>4163900</v>
      </c>
    </row>
    <row r="194" spans="1:8" s="25" customFormat="1" ht="15.75">
      <c r="A194" s="64" t="s">
        <v>1097</v>
      </c>
      <c r="B194" s="169"/>
      <c r="C194" s="180"/>
      <c r="D194" s="169"/>
      <c r="E194" s="169" t="s">
        <v>934</v>
      </c>
      <c r="F194" s="23" t="s">
        <v>1019</v>
      </c>
      <c r="G194" s="30">
        <v>3767080</v>
      </c>
      <c r="H194" s="30">
        <v>4163900</v>
      </c>
    </row>
    <row r="195" spans="1:8" s="25" customFormat="1" ht="15.75">
      <c r="A195" s="64"/>
      <c r="B195" s="169"/>
      <c r="C195" s="27" t="s">
        <v>942</v>
      </c>
      <c r="D195" s="159"/>
      <c r="E195" s="159"/>
      <c r="F195" s="27" t="s">
        <v>1018</v>
      </c>
      <c r="G195" s="41">
        <f>SUM(G196)</f>
        <v>115000</v>
      </c>
      <c r="H195" s="41">
        <f>SUM(H196)</f>
        <v>200000</v>
      </c>
    </row>
    <row r="196" spans="1:8" s="25" customFormat="1" ht="15.75">
      <c r="A196" s="64"/>
      <c r="B196" s="169"/>
      <c r="C196" s="159"/>
      <c r="D196" s="159" t="s">
        <v>943</v>
      </c>
      <c r="E196" s="159"/>
      <c r="F196" s="22" t="s">
        <v>944</v>
      </c>
      <c r="G196" s="53">
        <f>SUM(G197+G198)</f>
        <v>115000</v>
      </c>
      <c r="H196" s="53">
        <f>SUM(H197+H198)</f>
        <v>200000</v>
      </c>
    </row>
    <row r="197" spans="1:8" ht="15.75">
      <c r="A197" s="64" t="s">
        <v>1098</v>
      </c>
      <c r="B197" s="169"/>
      <c r="C197" s="76"/>
      <c r="D197" s="169"/>
      <c r="E197" s="169" t="s">
        <v>945</v>
      </c>
      <c r="F197" s="23" t="s">
        <v>748</v>
      </c>
      <c r="G197" s="30">
        <v>50000</v>
      </c>
      <c r="H197" s="30">
        <v>100000</v>
      </c>
    </row>
    <row r="198" spans="1:8" ht="16.5" thickBot="1">
      <c r="A198" s="88" t="s">
        <v>1099</v>
      </c>
      <c r="B198" s="175"/>
      <c r="C198" s="174"/>
      <c r="D198" s="175"/>
      <c r="E198" s="175" t="s">
        <v>945</v>
      </c>
      <c r="F198" s="35" t="s">
        <v>695</v>
      </c>
      <c r="G198" s="118">
        <v>65000</v>
      </c>
      <c r="H198" s="118">
        <v>100000</v>
      </c>
    </row>
    <row r="199" spans="1:8" ht="15.75">
      <c r="A199" s="325" t="s">
        <v>280</v>
      </c>
      <c r="B199" s="326"/>
      <c r="C199" s="326"/>
      <c r="D199" s="326"/>
      <c r="E199" s="326"/>
      <c r="F199" s="327"/>
      <c r="G199" s="243">
        <f>SUM(G200)</f>
        <v>18781200</v>
      </c>
      <c r="H199" s="243">
        <f>SUM(H200)</f>
        <v>18392000</v>
      </c>
    </row>
    <row r="200" spans="1:8" ht="15.75">
      <c r="A200" s="346" t="s">
        <v>281</v>
      </c>
      <c r="B200" s="329"/>
      <c r="C200" s="329"/>
      <c r="D200" s="329"/>
      <c r="E200" s="329"/>
      <c r="F200" s="330"/>
      <c r="G200" s="242">
        <f>SUM(G201+G207+G213+G219+G225+G231+G237+G243+G249+G255+G261+G267)</f>
        <v>18781200</v>
      </c>
      <c r="H200" s="242">
        <f>SUM(H201+H207+H213+H219+H225+H231+H237+H243+H249+H255+H261+H267)</f>
        <v>18392000</v>
      </c>
    </row>
    <row r="201" spans="1:8" ht="15.75">
      <c r="A201" s="331" t="s">
        <v>282</v>
      </c>
      <c r="B201" s="332"/>
      <c r="C201" s="332"/>
      <c r="D201" s="332"/>
      <c r="E201" s="332"/>
      <c r="F201" s="333"/>
      <c r="G201" s="244">
        <f>SUM(+G204)</f>
        <v>9580000</v>
      </c>
      <c r="H201" s="244">
        <f>SUM(+H204)</f>
        <v>0</v>
      </c>
    </row>
    <row r="202" spans="1:8" ht="12.75" customHeight="1" thickBot="1">
      <c r="A202" s="363" t="s">
        <v>26</v>
      </c>
      <c r="B202" s="314"/>
      <c r="C202" s="314"/>
      <c r="D202" s="314"/>
      <c r="E202" s="314"/>
      <c r="F202" s="315"/>
      <c r="G202" s="254"/>
      <c r="H202" s="254"/>
    </row>
    <row r="203" spans="1:8" ht="15" customHeight="1">
      <c r="A203" s="189"/>
      <c r="B203" s="76" t="s">
        <v>991</v>
      </c>
      <c r="C203" s="180"/>
      <c r="D203" s="169"/>
      <c r="E203" s="169"/>
      <c r="F203" s="27" t="s">
        <v>1014</v>
      </c>
      <c r="G203" s="30"/>
      <c r="H203" s="30"/>
    </row>
    <row r="204" spans="1:8" ht="15" customHeight="1">
      <c r="A204" s="170"/>
      <c r="B204" s="186"/>
      <c r="C204" s="27" t="s">
        <v>942</v>
      </c>
      <c r="D204" s="159"/>
      <c r="E204" s="159"/>
      <c r="F204" s="27" t="s">
        <v>1018</v>
      </c>
      <c r="G204" s="63">
        <f>SUM(G205)</f>
        <v>9580000</v>
      </c>
      <c r="H204" s="63">
        <f>SUM(H205)</f>
        <v>0</v>
      </c>
    </row>
    <row r="205" spans="1:8" ht="15" customHeight="1">
      <c r="A205" s="170"/>
      <c r="B205" s="186"/>
      <c r="C205" s="159"/>
      <c r="D205" s="159" t="s">
        <v>943</v>
      </c>
      <c r="E205" s="159"/>
      <c r="F205" s="22" t="s">
        <v>944</v>
      </c>
      <c r="G205" s="127">
        <f>SUM(G206)</f>
        <v>9580000</v>
      </c>
      <c r="H205" s="127">
        <f>SUM(H206)</f>
        <v>0</v>
      </c>
    </row>
    <row r="206" spans="1:8" ht="15" customHeight="1" thickBot="1">
      <c r="A206" s="170"/>
      <c r="B206" s="186"/>
      <c r="C206" s="76"/>
      <c r="D206" s="169"/>
      <c r="E206" s="169" t="s">
        <v>945</v>
      </c>
      <c r="F206" s="23" t="s">
        <v>1022</v>
      </c>
      <c r="G206" s="117">
        <v>9580000</v>
      </c>
      <c r="H206" s="117">
        <v>0</v>
      </c>
    </row>
    <row r="207" spans="1:8" ht="15.75">
      <c r="A207" s="319" t="s">
        <v>283</v>
      </c>
      <c r="B207" s="320"/>
      <c r="C207" s="320"/>
      <c r="D207" s="320"/>
      <c r="E207" s="320"/>
      <c r="F207" s="321"/>
      <c r="G207" s="247">
        <f>SUM(G210)</f>
        <v>7370200</v>
      </c>
      <c r="H207" s="247">
        <f>SUM(H210)</f>
        <v>0</v>
      </c>
    </row>
    <row r="208" spans="1:8" ht="16.5" thickBot="1">
      <c r="A208" s="363" t="s">
        <v>26</v>
      </c>
      <c r="B208" s="314"/>
      <c r="C208" s="314"/>
      <c r="D208" s="314"/>
      <c r="E208" s="314"/>
      <c r="F208" s="315"/>
      <c r="G208" s="254"/>
      <c r="H208" s="254"/>
    </row>
    <row r="209" spans="1:8" ht="15.75">
      <c r="A209" s="176"/>
      <c r="B209" s="76" t="s">
        <v>991</v>
      </c>
      <c r="C209" s="180"/>
      <c r="D209" s="169"/>
      <c r="E209" s="169"/>
      <c r="F209" s="27" t="s">
        <v>1014</v>
      </c>
      <c r="G209" s="30"/>
      <c r="H209" s="30"/>
    </row>
    <row r="210" spans="1:8" ht="15.75">
      <c r="A210" s="176"/>
      <c r="B210" s="159"/>
      <c r="C210" s="27" t="s">
        <v>942</v>
      </c>
      <c r="D210" s="159"/>
      <c r="E210" s="159"/>
      <c r="F210" s="27" t="s">
        <v>1018</v>
      </c>
      <c r="G210" s="41">
        <f>SUM(G211)</f>
        <v>7370200</v>
      </c>
      <c r="H210" s="41">
        <f>SUM(H211)</f>
        <v>0</v>
      </c>
    </row>
    <row r="211" spans="1:8" ht="15.75">
      <c r="A211" s="176"/>
      <c r="B211" s="159"/>
      <c r="C211" s="159"/>
      <c r="D211" s="159" t="s">
        <v>943</v>
      </c>
      <c r="E211" s="159"/>
      <c r="F211" s="22" t="s">
        <v>944</v>
      </c>
      <c r="G211" s="53">
        <f>SUM(G212:G212)</f>
        <v>7370200</v>
      </c>
      <c r="H211" s="53">
        <f>SUM(H212:H212)</f>
        <v>0</v>
      </c>
    </row>
    <row r="212" spans="1:8" ht="16.5" thickBot="1">
      <c r="A212" s="171"/>
      <c r="B212" s="169"/>
      <c r="C212" s="76"/>
      <c r="D212" s="169"/>
      <c r="E212" s="169" t="s">
        <v>945</v>
      </c>
      <c r="F212" s="23" t="s">
        <v>1022</v>
      </c>
      <c r="G212" s="30">
        <v>7370200</v>
      </c>
      <c r="H212" s="30">
        <v>0</v>
      </c>
    </row>
    <row r="213" spans="1:8" ht="15.75">
      <c r="A213" s="319" t="s">
        <v>284</v>
      </c>
      <c r="B213" s="320"/>
      <c r="C213" s="320"/>
      <c r="D213" s="320"/>
      <c r="E213" s="320"/>
      <c r="F213" s="321"/>
      <c r="G213" s="247">
        <f>SUM(G216)</f>
        <v>1831000</v>
      </c>
      <c r="H213" s="247">
        <f>SUM(H216)</f>
        <v>0</v>
      </c>
    </row>
    <row r="214" spans="1:8" ht="16.5" thickBot="1">
      <c r="A214" s="363" t="s">
        <v>26</v>
      </c>
      <c r="B214" s="314"/>
      <c r="C214" s="314"/>
      <c r="D214" s="314"/>
      <c r="E214" s="314"/>
      <c r="F214" s="315"/>
      <c r="G214" s="254"/>
      <c r="H214" s="254"/>
    </row>
    <row r="215" spans="1:8" ht="15.75">
      <c r="A215" s="176"/>
      <c r="B215" s="76" t="s">
        <v>991</v>
      </c>
      <c r="C215" s="180"/>
      <c r="D215" s="169"/>
      <c r="E215" s="169"/>
      <c r="F215" s="27" t="s">
        <v>1014</v>
      </c>
      <c r="G215" s="30"/>
      <c r="H215" s="30"/>
    </row>
    <row r="216" spans="1:8" ht="15.75">
      <c r="A216" s="176"/>
      <c r="B216" s="159"/>
      <c r="C216" s="27" t="s">
        <v>942</v>
      </c>
      <c r="D216" s="159"/>
      <c r="E216" s="159"/>
      <c r="F216" s="27" t="s">
        <v>1018</v>
      </c>
      <c r="G216" s="41">
        <f>SUM(G217)</f>
        <v>1831000</v>
      </c>
      <c r="H216" s="41">
        <f>SUM(H217)</f>
        <v>0</v>
      </c>
    </row>
    <row r="217" spans="1:8" ht="15.75">
      <c r="A217" s="176"/>
      <c r="B217" s="159"/>
      <c r="C217" s="159"/>
      <c r="D217" s="159" t="s">
        <v>943</v>
      </c>
      <c r="E217" s="159"/>
      <c r="F217" s="22" t="s">
        <v>944</v>
      </c>
      <c r="G217" s="53">
        <f>SUM(G218:G218)</f>
        <v>1831000</v>
      </c>
      <c r="H217" s="53">
        <f>SUM(H218:H218)</f>
        <v>0</v>
      </c>
    </row>
    <row r="218" spans="1:8" ht="16.5" thickBot="1">
      <c r="A218" s="171"/>
      <c r="B218" s="169"/>
      <c r="C218" s="76"/>
      <c r="D218" s="169"/>
      <c r="E218" s="169" t="s">
        <v>945</v>
      </c>
      <c r="F218" s="23" t="s">
        <v>1022</v>
      </c>
      <c r="G218" s="30">
        <v>1831000</v>
      </c>
      <c r="H218" s="30">
        <v>0</v>
      </c>
    </row>
    <row r="219" spans="1:8" ht="15.75">
      <c r="A219" s="319" t="s">
        <v>285</v>
      </c>
      <c r="B219" s="320"/>
      <c r="C219" s="320"/>
      <c r="D219" s="320"/>
      <c r="E219" s="320"/>
      <c r="F219" s="321"/>
      <c r="G219" s="247">
        <f>SUM(+G222)</f>
        <v>0</v>
      </c>
      <c r="H219" s="247">
        <f>SUM(+H222)</f>
        <v>30000</v>
      </c>
    </row>
    <row r="220" spans="1:8" ht="16.5" thickBot="1">
      <c r="A220" s="363" t="s">
        <v>26</v>
      </c>
      <c r="B220" s="314"/>
      <c r="C220" s="314"/>
      <c r="D220" s="314"/>
      <c r="E220" s="314"/>
      <c r="F220" s="315"/>
      <c r="G220" s="254"/>
      <c r="H220" s="254"/>
    </row>
    <row r="221" spans="1:8" ht="15.75">
      <c r="A221" s="189"/>
      <c r="B221" s="76" t="s">
        <v>991</v>
      </c>
      <c r="C221" s="180"/>
      <c r="D221" s="169"/>
      <c r="E221" s="169"/>
      <c r="F221" s="27" t="s">
        <v>1014</v>
      </c>
      <c r="G221" s="30"/>
      <c r="H221" s="30"/>
    </row>
    <row r="222" spans="1:8" ht="15.75">
      <c r="A222" s="170"/>
      <c r="B222" s="186"/>
      <c r="C222" s="27" t="s">
        <v>942</v>
      </c>
      <c r="D222" s="159"/>
      <c r="E222" s="159"/>
      <c r="F222" s="27" t="s">
        <v>1018</v>
      </c>
      <c r="G222" s="63">
        <f>SUM(G223)</f>
        <v>0</v>
      </c>
      <c r="H222" s="63">
        <f>SUM(H223)</f>
        <v>30000</v>
      </c>
    </row>
    <row r="223" spans="1:8" ht="15.75">
      <c r="A223" s="170"/>
      <c r="B223" s="186"/>
      <c r="C223" s="159"/>
      <c r="D223" s="159" t="s">
        <v>943</v>
      </c>
      <c r="E223" s="159"/>
      <c r="F223" s="22" t="s">
        <v>944</v>
      </c>
      <c r="G223" s="127">
        <f>SUM(G224)</f>
        <v>0</v>
      </c>
      <c r="H223" s="127">
        <f>SUM(H224)</f>
        <v>30000</v>
      </c>
    </row>
    <row r="224" spans="1:8" ht="16.5" thickBot="1">
      <c r="A224" s="194" t="s">
        <v>1100</v>
      </c>
      <c r="B224" s="235"/>
      <c r="C224" s="174"/>
      <c r="D224" s="175"/>
      <c r="E224" s="175" t="s">
        <v>945</v>
      </c>
      <c r="F224" s="23" t="s">
        <v>1022</v>
      </c>
      <c r="G224" s="226">
        <v>0</v>
      </c>
      <c r="H224" s="226">
        <v>30000</v>
      </c>
    </row>
    <row r="225" spans="1:8" ht="15.75">
      <c r="A225" s="319" t="s">
        <v>287</v>
      </c>
      <c r="B225" s="320"/>
      <c r="C225" s="320"/>
      <c r="D225" s="320"/>
      <c r="E225" s="320"/>
      <c r="F225" s="321"/>
      <c r="G225" s="247">
        <f>SUM(G228)</f>
        <v>0</v>
      </c>
      <c r="H225" s="247">
        <f>SUM(H228)</f>
        <v>600000</v>
      </c>
    </row>
    <row r="226" spans="1:8" ht="16.5" thickBot="1">
      <c r="A226" s="363" t="s">
        <v>26</v>
      </c>
      <c r="B226" s="314"/>
      <c r="C226" s="314"/>
      <c r="D226" s="314"/>
      <c r="E226" s="314"/>
      <c r="F226" s="315"/>
      <c r="G226" s="254"/>
      <c r="H226" s="254"/>
    </row>
    <row r="227" spans="1:8" ht="15.75">
      <c r="A227" s="176"/>
      <c r="B227" s="76" t="s">
        <v>991</v>
      </c>
      <c r="C227" s="180"/>
      <c r="D227" s="169"/>
      <c r="E227" s="169"/>
      <c r="F227" s="27" t="s">
        <v>1014</v>
      </c>
      <c r="G227" s="30"/>
      <c r="H227" s="30"/>
    </row>
    <row r="228" spans="1:8" ht="15.75">
      <c r="A228" s="176"/>
      <c r="B228" s="159"/>
      <c r="C228" s="27" t="s">
        <v>942</v>
      </c>
      <c r="D228" s="159"/>
      <c r="E228" s="159"/>
      <c r="F228" s="27" t="s">
        <v>1018</v>
      </c>
      <c r="G228" s="41">
        <f>SUM(G229)</f>
        <v>0</v>
      </c>
      <c r="H228" s="41">
        <f>SUM(H229)</f>
        <v>600000</v>
      </c>
    </row>
    <row r="229" spans="1:8" ht="15.75">
      <c r="A229" s="176"/>
      <c r="B229" s="159"/>
      <c r="C229" s="159"/>
      <c r="D229" s="159" t="s">
        <v>943</v>
      </c>
      <c r="E229" s="159"/>
      <c r="F229" s="22" t="s">
        <v>944</v>
      </c>
      <c r="G229" s="53">
        <f>SUM(G230:G230)</f>
        <v>0</v>
      </c>
      <c r="H229" s="53">
        <f>SUM(H230:H230)</f>
        <v>600000</v>
      </c>
    </row>
    <row r="230" spans="1:8" ht="16.5" thickBot="1">
      <c r="A230" s="171" t="s">
        <v>1101</v>
      </c>
      <c r="B230" s="169"/>
      <c r="C230" s="76"/>
      <c r="D230" s="169"/>
      <c r="E230" s="169" t="s">
        <v>945</v>
      </c>
      <c r="F230" s="23" t="s">
        <v>1022</v>
      </c>
      <c r="G230" s="30">
        <v>0</v>
      </c>
      <c r="H230" s="30">
        <v>600000</v>
      </c>
    </row>
    <row r="231" spans="1:8" ht="15.75">
      <c r="A231" s="319" t="s">
        <v>288</v>
      </c>
      <c r="B231" s="320"/>
      <c r="C231" s="320"/>
      <c r="D231" s="320"/>
      <c r="E231" s="320"/>
      <c r="F231" s="321"/>
      <c r="G231" s="247">
        <f>SUM(G234)</f>
        <v>0</v>
      </c>
      <c r="H231" s="247">
        <f>SUM(H234)</f>
        <v>6364000</v>
      </c>
    </row>
    <row r="232" spans="1:8" ht="16.5" thickBot="1">
      <c r="A232" s="363" t="s">
        <v>26</v>
      </c>
      <c r="B232" s="314"/>
      <c r="C232" s="314"/>
      <c r="D232" s="314"/>
      <c r="E232" s="314"/>
      <c r="F232" s="315"/>
      <c r="G232" s="254"/>
      <c r="H232" s="254"/>
    </row>
    <row r="233" spans="1:8" ht="15.75">
      <c r="A233" s="176"/>
      <c r="B233" s="76" t="s">
        <v>991</v>
      </c>
      <c r="C233" s="180"/>
      <c r="D233" s="169"/>
      <c r="E233" s="169"/>
      <c r="F233" s="27" t="s">
        <v>1014</v>
      </c>
      <c r="G233" s="30"/>
      <c r="H233" s="30"/>
    </row>
    <row r="234" spans="1:8" ht="15.75">
      <c r="A234" s="176"/>
      <c r="B234" s="159"/>
      <c r="C234" s="27" t="s">
        <v>942</v>
      </c>
      <c r="D234" s="159"/>
      <c r="E234" s="159"/>
      <c r="F234" s="27" t="s">
        <v>1018</v>
      </c>
      <c r="G234" s="41">
        <f>SUM(G235)</f>
        <v>0</v>
      </c>
      <c r="H234" s="41">
        <f>SUM(H235)</f>
        <v>6364000</v>
      </c>
    </row>
    <row r="235" spans="1:8" ht="15.75">
      <c r="A235" s="176"/>
      <c r="B235" s="159"/>
      <c r="C235" s="159"/>
      <c r="D235" s="159" t="s">
        <v>943</v>
      </c>
      <c r="E235" s="159"/>
      <c r="F235" s="22" t="s">
        <v>944</v>
      </c>
      <c r="G235" s="53">
        <f>SUM(G236:G236)</f>
        <v>0</v>
      </c>
      <c r="H235" s="53">
        <f>SUM(H236:H236)</f>
        <v>6364000</v>
      </c>
    </row>
    <row r="236" spans="1:8" ht="16.5" thickBot="1">
      <c r="A236" s="171" t="s">
        <v>1102</v>
      </c>
      <c r="B236" s="169"/>
      <c r="C236" s="76"/>
      <c r="D236" s="169"/>
      <c r="E236" s="169" t="s">
        <v>945</v>
      </c>
      <c r="F236" s="23" t="s">
        <v>1022</v>
      </c>
      <c r="G236" s="30">
        <v>0</v>
      </c>
      <c r="H236" s="30">
        <v>6364000</v>
      </c>
    </row>
    <row r="237" spans="1:8" ht="15.75">
      <c r="A237" s="319" t="s">
        <v>763</v>
      </c>
      <c r="B237" s="320"/>
      <c r="C237" s="320"/>
      <c r="D237" s="320"/>
      <c r="E237" s="320"/>
      <c r="F237" s="321"/>
      <c r="G237" s="247">
        <f>SUM(+G240)</f>
        <v>0</v>
      </c>
      <c r="H237" s="247">
        <f>SUM(+H240)</f>
        <v>200000</v>
      </c>
    </row>
    <row r="238" spans="1:8" ht="16.5" thickBot="1">
      <c r="A238" s="363" t="s">
        <v>26</v>
      </c>
      <c r="B238" s="314"/>
      <c r="C238" s="314"/>
      <c r="D238" s="314"/>
      <c r="E238" s="314"/>
      <c r="F238" s="315"/>
      <c r="G238" s="254"/>
      <c r="H238" s="254"/>
    </row>
    <row r="239" spans="1:8" ht="15.75">
      <c r="A239" s="189"/>
      <c r="B239" s="76" t="s">
        <v>991</v>
      </c>
      <c r="C239" s="180"/>
      <c r="D239" s="169"/>
      <c r="E239" s="169"/>
      <c r="F239" s="27" t="s">
        <v>1014</v>
      </c>
      <c r="G239" s="30"/>
      <c r="H239" s="30"/>
    </row>
    <row r="240" spans="1:8" ht="15.75">
      <c r="A240" s="170"/>
      <c r="B240" s="186"/>
      <c r="C240" s="27" t="s">
        <v>942</v>
      </c>
      <c r="D240" s="159"/>
      <c r="E240" s="159"/>
      <c r="F240" s="27" t="s">
        <v>1018</v>
      </c>
      <c r="G240" s="63">
        <f>SUM(G241)</f>
        <v>0</v>
      </c>
      <c r="H240" s="63">
        <f>SUM(H241)</f>
        <v>200000</v>
      </c>
    </row>
    <row r="241" spans="1:8" ht="15.75">
      <c r="A241" s="170"/>
      <c r="B241" s="186"/>
      <c r="C241" s="159"/>
      <c r="D241" s="159" t="s">
        <v>943</v>
      </c>
      <c r="E241" s="159"/>
      <c r="F241" s="22" t="s">
        <v>944</v>
      </c>
      <c r="G241" s="127">
        <f>SUM(G242)</f>
        <v>0</v>
      </c>
      <c r="H241" s="127">
        <f>SUM(H242)</f>
        <v>200000</v>
      </c>
    </row>
    <row r="242" spans="1:8" ht="16.5" thickBot="1">
      <c r="A242" s="194" t="s">
        <v>1103</v>
      </c>
      <c r="B242" s="235"/>
      <c r="C242" s="174"/>
      <c r="D242" s="175"/>
      <c r="E242" s="175" t="s">
        <v>945</v>
      </c>
      <c r="F242" s="35" t="s">
        <v>1022</v>
      </c>
      <c r="G242" s="226">
        <v>0</v>
      </c>
      <c r="H242" s="226">
        <v>200000</v>
      </c>
    </row>
    <row r="243" spans="1:8" ht="30" customHeight="1">
      <c r="A243" s="372" t="s">
        <v>289</v>
      </c>
      <c r="B243" s="373"/>
      <c r="C243" s="373"/>
      <c r="D243" s="373"/>
      <c r="E243" s="373"/>
      <c r="F243" s="374"/>
      <c r="G243" s="247">
        <f>SUM(G246)</f>
        <v>0</v>
      </c>
      <c r="H243" s="247">
        <f>SUM(H246)</f>
        <v>618000</v>
      </c>
    </row>
    <row r="244" spans="1:8" ht="16.5" thickBot="1">
      <c r="A244" s="363" t="s">
        <v>26</v>
      </c>
      <c r="B244" s="314"/>
      <c r="C244" s="314"/>
      <c r="D244" s="314"/>
      <c r="E244" s="314"/>
      <c r="F244" s="315"/>
      <c r="G244" s="254"/>
      <c r="H244" s="254"/>
    </row>
    <row r="245" spans="1:8" ht="15.75">
      <c r="A245" s="176"/>
      <c r="B245" s="76" t="s">
        <v>991</v>
      </c>
      <c r="C245" s="180"/>
      <c r="D245" s="169"/>
      <c r="E245" s="169"/>
      <c r="F245" s="27" t="s">
        <v>1014</v>
      </c>
      <c r="G245" s="30"/>
      <c r="H245" s="30"/>
    </row>
    <row r="246" spans="1:8" ht="15.75">
      <c r="A246" s="176"/>
      <c r="B246" s="159"/>
      <c r="C246" s="27" t="s">
        <v>942</v>
      </c>
      <c r="D246" s="159"/>
      <c r="E246" s="159"/>
      <c r="F246" s="27" t="s">
        <v>1018</v>
      </c>
      <c r="G246" s="41">
        <f>SUM(G247)</f>
        <v>0</v>
      </c>
      <c r="H246" s="41">
        <f>SUM(H247)</f>
        <v>618000</v>
      </c>
    </row>
    <row r="247" spans="1:8" ht="15.75">
      <c r="A247" s="176"/>
      <c r="B247" s="159"/>
      <c r="C247" s="159"/>
      <c r="D247" s="159" t="s">
        <v>943</v>
      </c>
      <c r="E247" s="159"/>
      <c r="F247" s="22" t="s">
        <v>944</v>
      </c>
      <c r="G247" s="53">
        <f>SUM(G248:G248)</f>
        <v>0</v>
      </c>
      <c r="H247" s="53">
        <f>SUM(H248:H248)</f>
        <v>618000</v>
      </c>
    </row>
    <row r="248" spans="1:8" ht="16.5" thickBot="1">
      <c r="A248" s="171" t="s">
        <v>1104</v>
      </c>
      <c r="B248" s="169"/>
      <c r="C248" s="76"/>
      <c r="D248" s="169"/>
      <c r="E248" s="169" t="s">
        <v>945</v>
      </c>
      <c r="F248" s="23" t="s">
        <v>1022</v>
      </c>
      <c r="G248" s="30">
        <v>0</v>
      </c>
      <c r="H248" s="30">
        <v>618000</v>
      </c>
    </row>
    <row r="249" spans="1:8" ht="15.75">
      <c r="A249" s="319" t="s">
        <v>290</v>
      </c>
      <c r="B249" s="320"/>
      <c r="C249" s="320"/>
      <c r="D249" s="320"/>
      <c r="E249" s="320"/>
      <c r="F249" s="321"/>
      <c r="G249" s="247">
        <f>SUM(G252)</f>
        <v>0</v>
      </c>
      <c r="H249" s="247">
        <f>SUM(H252)</f>
        <v>100000</v>
      </c>
    </row>
    <row r="250" spans="1:8" ht="16.5" thickBot="1">
      <c r="A250" s="363" t="s">
        <v>26</v>
      </c>
      <c r="B250" s="314"/>
      <c r="C250" s="314"/>
      <c r="D250" s="314"/>
      <c r="E250" s="314"/>
      <c r="F250" s="315"/>
      <c r="G250" s="254"/>
      <c r="H250" s="254"/>
    </row>
    <row r="251" spans="1:8" ht="15.75">
      <c r="A251" s="176"/>
      <c r="B251" s="76" t="s">
        <v>991</v>
      </c>
      <c r="C251" s="180"/>
      <c r="D251" s="169"/>
      <c r="E251" s="169"/>
      <c r="F251" s="27" t="s">
        <v>1014</v>
      </c>
      <c r="G251" s="30"/>
      <c r="H251" s="30"/>
    </row>
    <row r="252" spans="1:8" ht="15.75">
      <c r="A252" s="176"/>
      <c r="B252" s="159"/>
      <c r="C252" s="27" t="s">
        <v>942</v>
      </c>
      <c r="D252" s="159"/>
      <c r="E252" s="159"/>
      <c r="F252" s="27" t="s">
        <v>1018</v>
      </c>
      <c r="G252" s="41">
        <f>SUM(G253)</f>
        <v>0</v>
      </c>
      <c r="H252" s="41">
        <f>SUM(H253)</f>
        <v>100000</v>
      </c>
    </row>
    <row r="253" spans="1:8" ht="15.75">
      <c r="A253" s="176"/>
      <c r="B253" s="159"/>
      <c r="C253" s="159"/>
      <c r="D253" s="159" t="s">
        <v>943</v>
      </c>
      <c r="E253" s="159"/>
      <c r="F253" s="22" t="s">
        <v>944</v>
      </c>
      <c r="G253" s="53">
        <f>SUM(G254:G254)</f>
        <v>0</v>
      </c>
      <c r="H253" s="53">
        <f>SUM(H254:H254)</f>
        <v>100000</v>
      </c>
    </row>
    <row r="254" spans="1:8" ht="16.5" thickBot="1">
      <c r="A254" s="171" t="s">
        <v>1105</v>
      </c>
      <c r="B254" s="169"/>
      <c r="C254" s="76"/>
      <c r="D254" s="169"/>
      <c r="E254" s="169" t="s">
        <v>945</v>
      </c>
      <c r="F254" s="23" t="s">
        <v>1022</v>
      </c>
      <c r="G254" s="30">
        <v>0</v>
      </c>
      <c r="H254" s="30">
        <v>100000</v>
      </c>
    </row>
    <row r="255" spans="1:8" ht="30.75" customHeight="1">
      <c r="A255" s="372" t="s">
        <v>291</v>
      </c>
      <c r="B255" s="373"/>
      <c r="C255" s="373"/>
      <c r="D255" s="373"/>
      <c r="E255" s="373"/>
      <c r="F255" s="374"/>
      <c r="G255" s="247">
        <f>SUM(+G258)</f>
        <v>0</v>
      </c>
      <c r="H255" s="247">
        <f>SUM(+H258)</f>
        <v>90000</v>
      </c>
    </row>
    <row r="256" spans="1:8" ht="16.5" thickBot="1">
      <c r="A256" s="363" t="s">
        <v>26</v>
      </c>
      <c r="B256" s="314"/>
      <c r="C256" s="314"/>
      <c r="D256" s="314"/>
      <c r="E256" s="314"/>
      <c r="F256" s="315"/>
      <c r="G256" s="254"/>
      <c r="H256" s="254"/>
    </row>
    <row r="257" spans="1:8" ht="15.75">
      <c r="A257" s="189"/>
      <c r="B257" s="76" t="s">
        <v>991</v>
      </c>
      <c r="C257" s="180"/>
      <c r="D257" s="169"/>
      <c r="E257" s="169"/>
      <c r="F257" s="27" t="s">
        <v>1014</v>
      </c>
      <c r="G257" s="30"/>
      <c r="H257" s="30"/>
    </row>
    <row r="258" spans="1:8" ht="15.75">
      <c r="A258" s="170"/>
      <c r="B258" s="186"/>
      <c r="C258" s="27" t="s">
        <v>942</v>
      </c>
      <c r="D258" s="159"/>
      <c r="E258" s="159"/>
      <c r="F258" s="27" t="s">
        <v>1018</v>
      </c>
      <c r="G258" s="63">
        <f>SUM(G259)</f>
        <v>0</v>
      </c>
      <c r="H258" s="63">
        <f>SUM(H259)</f>
        <v>90000</v>
      </c>
    </row>
    <row r="259" spans="1:8" ht="15.75">
      <c r="A259" s="170"/>
      <c r="B259" s="186"/>
      <c r="C259" s="159"/>
      <c r="D259" s="159" t="s">
        <v>943</v>
      </c>
      <c r="E259" s="159"/>
      <c r="F259" s="22" t="s">
        <v>944</v>
      </c>
      <c r="G259" s="127">
        <f>SUM(G260)</f>
        <v>0</v>
      </c>
      <c r="H259" s="127">
        <f>SUM(H260)</f>
        <v>90000</v>
      </c>
    </row>
    <row r="260" spans="1:8" ht="16.5" thickBot="1">
      <c r="A260" s="170" t="s">
        <v>1106</v>
      </c>
      <c r="B260" s="186"/>
      <c r="C260" s="76"/>
      <c r="D260" s="169"/>
      <c r="E260" s="169" t="s">
        <v>945</v>
      </c>
      <c r="F260" s="23" t="s">
        <v>1022</v>
      </c>
      <c r="G260" s="117">
        <v>0</v>
      </c>
      <c r="H260" s="117">
        <v>90000</v>
      </c>
    </row>
    <row r="261" spans="1:8" ht="29.25" customHeight="1">
      <c r="A261" s="372" t="s">
        <v>292</v>
      </c>
      <c r="B261" s="373"/>
      <c r="C261" s="373"/>
      <c r="D261" s="373"/>
      <c r="E261" s="373"/>
      <c r="F261" s="374"/>
      <c r="G261" s="247">
        <f>SUM(G264)</f>
        <v>0</v>
      </c>
      <c r="H261" s="247">
        <f>SUM(H264)</f>
        <v>10230000</v>
      </c>
    </row>
    <row r="262" spans="1:8" ht="16.5" thickBot="1">
      <c r="A262" s="363" t="s">
        <v>26</v>
      </c>
      <c r="B262" s="314"/>
      <c r="C262" s="314"/>
      <c r="D262" s="314"/>
      <c r="E262" s="314"/>
      <c r="F262" s="315"/>
      <c r="G262" s="254"/>
      <c r="H262" s="254"/>
    </row>
    <row r="263" spans="1:8" ht="15.75">
      <c r="A263" s="176"/>
      <c r="B263" s="76" t="s">
        <v>991</v>
      </c>
      <c r="C263" s="180"/>
      <c r="D263" s="169"/>
      <c r="E263" s="169"/>
      <c r="F263" s="27" t="s">
        <v>1014</v>
      </c>
      <c r="G263" s="30"/>
      <c r="H263" s="30"/>
    </row>
    <row r="264" spans="1:8" ht="15.75">
      <c r="A264" s="176"/>
      <c r="B264" s="159"/>
      <c r="C264" s="27" t="s">
        <v>942</v>
      </c>
      <c r="D264" s="159"/>
      <c r="E264" s="159"/>
      <c r="F264" s="27" t="s">
        <v>1018</v>
      </c>
      <c r="G264" s="41">
        <f>SUM(G265)</f>
        <v>0</v>
      </c>
      <c r="H264" s="41">
        <f>SUM(H265)</f>
        <v>10230000</v>
      </c>
    </row>
    <row r="265" spans="1:8" ht="15.75">
      <c r="A265" s="176"/>
      <c r="B265" s="159"/>
      <c r="C265" s="159"/>
      <c r="D265" s="159" t="s">
        <v>943</v>
      </c>
      <c r="E265" s="159"/>
      <c r="F265" s="22" t="s">
        <v>944</v>
      </c>
      <c r="G265" s="53">
        <f>SUM(G266:G266)</f>
        <v>0</v>
      </c>
      <c r="H265" s="53">
        <f>SUM(H266:H266)</f>
        <v>10230000</v>
      </c>
    </row>
    <row r="266" spans="1:8" ht="16.5" thickBot="1">
      <c r="A266" s="171" t="s">
        <v>1107</v>
      </c>
      <c r="B266" s="169"/>
      <c r="C266" s="76"/>
      <c r="D266" s="169"/>
      <c r="E266" s="169" t="s">
        <v>945</v>
      </c>
      <c r="F266" s="23" t="s">
        <v>1022</v>
      </c>
      <c r="G266" s="30">
        <v>0</v>
      </c>
      <c r="H266" s="30">
        <v>10230000</v>
      </c>
    </row>
    <row r="267" spans="1:8" ht="30" customHeight="1">
      <c r="A267" s="372" t="s">
        <v>293</v>
      </c>
      <c r="B267" s="373"/>
      <c r="C267" s="373"/>
      <c r="D267" s="373"/>
      <c r="E267" s="373"/>
      <c r="F267" s="374"/>
      <c r="G267" s="247">
        <f>SUM(G270)</f>
        <v>0</v>
      </c>
      <c r="H267" s="247">
        <f>SUM(H270)</f>
        <v>160000</v>
      </c>
    </row>
    <row r="268" spans="1:8" ht="16.5" thickBot="1">
      <c r="A268" s="363" t="s">
        <v>26</v>
      </c>
      <c r="B268" s="314"/>
      <c r="C268" s="314"/>
      <c r="D268" s="314"/>
      <c r="E268" s="314"/>
      <c r="F268" s="315"/>
      <c r="G268" s="254"/>
      <c r="H268" s="254"/>
    </row>
    <row r="269" spans="1:8" ht="15.75">
      <c r="A269" s="176"/>
      <c r="B269" s="76" t="s">
        <v>991</v>
      </c>
      <c r="C269" s="180"/>
      <c r="D269" s="169"/>
      <c r="E269" s="169"/>
      <c r="F269" s="27" t="s">
        <v>1014</v>
      </c>
      <c r="G269" s="30"/>
      <c r="H269" s="30"/>
    </row>
    <row r="270" spans="1:8" ht="15.75">
      <c r="A270" s="176"/>
      <c r="B270" s="159"/>
      <c r="C270" s="27" t="s">
        <v>942</v>
      </c>
      <c r="D270" s="159"/>
      <c r="E270" s="159"/>
      <c r="F270" s="27" t="s">
        <v>1018</v>
      </c>
      <c r="G270" s="41">
        <f>SUM(G271)</f>
        <v>0</v>
      </c>
      <c r="H270" s="41">
        <f>SUM(H271)</f>
        <v>160000</v>
      </c>
    </row>
    <row r="271" spans="1:8" ht="15.75">
      <c r="A271" s="176"/>
      <c r="B271" s="159"/>
      <c r="C271" s="159"/>
      <c r="D271" s="159" t="s">
        <v>943</v>
      </c>
      <c r="E271" s="159"/>
      <c r="F271" s="22" t="s">
        <v>944</v>
      </c>
      <c r="G271" s="53">
        <f>SUM(G272:G272)</f>
        <v>0</v>
      </c>
      <c r="H271" s="53">
        <f>SUM(H272:H272)</f>
        <v>160000</v>
      </c>
    </row>
    <row r="272" spans="1:8" ht="16.5" thickBot="1">
      <c r="A272" s="184" t="s">
        <v>1108</v>
      </c>
      <c r="B272" s="175"/>
      <c r="C272" s="174"/>
      <c r="D272" s="175"/>
      <c r="E272" s="175" t="s">
        <v>945</v>
      </c>
      <c r="F272" s="23" t="s">
        <v>1022</v>
      </c>
      <c r="G272" s="118">
        <v>0</v>
      </c>
      <c r="H272" s="118">
        <v>160000</v>
      </c>
    </row>
    <row r="273" spans="1:8" ht="15.75">
      <c r="A273" s="325" t="s">
        <v>294</v>
      </c>
      <c r="B273" s="326"/>
      <c r="C273" s="326"/>
      <c r="D273" s="326"/>
      <c r="E273" s="326"/>
      <c r="F273" s="327"/>
      <c r="G273" s="243">
        <f>SUM(G274)</f>
        <v>1270005</v>
      </c>
      <c r="H273" s="243">
        <f>SUM(H274)</f>
        <v>1275000</v>
      </c>
    </row>
    <row r="274" spans="1:8" ht="15.75">
      <c r="A274" s="328" t="s">
        <v>295</v>
      </c>
      <c r="B274" s="329"/>
      <c r="C274" s="329"/>
      <c r="D274" s="329"/>
      <c r="E274" s="329"/>
      <c r="F274" s="330"/>
      <c r="G274" s="242">
        <f>SUM(G275+G281+G287)</f>
        <v>1270005</v>
      </c>
      <c r="H274" s="242">
        <f>SUM(H275+H281+H287)</f>
        <v>1275000</v>
      </c>
    </row>
    <row r="275" spans="1:8" ht="15.75">
      <c r="A275" s="331" t="s">
        <v>296</v>
      </c>
      <c r="B275" s="332"/>
      <c r="C275" s="332"/>
      <c r="D275" s="332"/>
      <c r="E275" s="332"/>
      <c r="F275" s="333"/>
      <c r="G275" s="242">
        <f>SUM(G278)</f>
        <v>995305</v>
      </c>
      <c r="H275" s="242">
        <f>SUM(H278)</f>
        <v>990000</v>
      </c>
    </row>
    <row r="276" spans="1:8" ht="29.25" customHeight="1" thickBot="1">
      <c r="A276" s="363" t="s">
        <v>34</v>
      </c>
      <c r="B276" s="314"/>
      <c r="C276" s="314"/>
      <c r="D276" s="314"/>
      <c r="E276" s="314"/>
      <c r="F276" s="315"/>
      <c r="G276" s="254"/>
      <c r="H276" s="254"/>
    </row>
    <row r="277" spans="1:8" ht="15.75">
      <c r="A277" s="171"/>
      <c r="B277" s="27" t="s">
        <v>991</v>
      </c>
      <c r="C277" s="27"/>
      <c r="D277" s="168"/>
      <c r="E277" s="168"/>
      <c r="F277" s="27" t="s">
        <v>1014</v>
      </c>
      <c r="G277" s="30"/>
      <c r="H277" s="30"/>
    </row>
    <row r="278" spans="1:8" ht="15.75">
      <c r="A278" s="171"/>
      <c r="B278" s="159"/>
      <c r="C278" s="27" t="s">
        <v>942</v>
      </c>
      <c r="D278" s="159"/>
      <c r="E278" s="159"/>
      <c r="F278" s="27" t="s">
        <v>1018</v>
      </c>
      <c r="G278" s="41">
        <f>SUM(G279)</f>
        <v>995305</v>
      </c>
      <c r="H278" s="41">
        <f>SUM(H279)</f>
        <v>990000</v>
      </c>
    </row>
    <row r="279" spans="1:8" ht="15.75">
      <c r="A279" s="171"/>
      <c r="B279" s="159"/>
      <c r="C279" s="159"/>
      <c r="D279" s="159" t="s">
        <v>943</v>
      </c>
      <c r="E279" s="159"/>
      <c r="F279" s="22" t="s">
        <v>944</v>
      </c>
      <c r="G279" s="53">
        <f>SUM(G280)</f>
        <v>995305</v>
      </c>
      <c r="H279" s="53">
        <f>SUM(H280)</f>
        <v>990000</v>
      </c>
    </row>
    <row r="280" spans="1:8" ht="16.5" thickBot="1">
      <c r="A280" s="184" t="s">
        <v>1109</v>
      </c>
      <c r="B280" s="210"/>
      <c r="C280" s="210"/>
      <c r="D280" s="210"/>
      <c r="E280" s="175" t="s">
        <v>945</v>
      </c>
      <c r="F280" s="35" t="s">
        <v>1022</v>
      </c>
      <c r="G280" s="118">
        <v>995305</v>
      </c>
      <c r="H280" s="118">
        <v>990000</v>
      </c>
    </row>
    <row r="281" spans="1:8" ht="15.75">
      <c r="A281" s="319" t="s">
        <v>297</v>
      </c>
      <c r="B281" s="320"/>
      <c r="C281" s="320"/>
      <c r="D281" s="320"/>
      <c r="E281" s="320"/>
      <c r="F281" s="321"/>
      <c r="G281" s="243">
        <f>SUM(G284)</f>
        <v>224700</v>
      </c>
      <c r="H281" s="243">
        <f>SUM(H284)</f>
        <v>285000</v>
      </c>
    </row>
    <row r="282" spans="1:8" ht="27" customHeight="1" thickBot="1">
      <c r="A282" s="363" t="s">
        <v>34</v>
      </c>
      <c r="B282" s="314"/>
      <c r="C282" s="314"/>
      <c r="D282" s="314"/>
      <c r="E282" s="314"/>
      <c r="F282" s="315"/>
      <c r="G282" s="254"/>
      <c r="H282" s="254"/>
    </row>
    <row r="283" spans="1:8" ht="15.75">
      <c r="A283" s="171"/>
      <c r="B283" s="27" t="s">
        <v>991</v>
      </c>
      <c r="C283" s="27"/>
      <c r="D283" s="168"/>
      <c r="E283" s="168"/>
      <c r="F283" s="27" t="s">
        <v>1014</v>
      </c>
      <c r="G283" s="30"/>
      <c r="H283" s="30"/>
    </row>
    <row r="284" spans="1:8" ht="15.75">
      <c r="A284" s="171"/>
      <c r="B284" s="159"/>
      <c r="C284" s="27" t="s">
        <v>942</v>
      </c>
      <c r="D284" s="159"/>
      <c r="E284" s="159"/>
      <c r="F284" s="27" t="s">
        <v>1018</v>
      </c>
      <c r="G284" s="41">
        <f>SUM(G285)</f>
        <v>224700</v>
      </c>
      <c r="H284" s="41">
        <f>SUM(H285)</f>
        <v>285000</v>
      </c>
    </row>
    <row r="285" spans="1:8" ht="15.75">
      <c r="A285" s="171"/>
      <c r="B285" s="159"/>
      <c r="C285" s="159"/>
      <c r="D285" s="159" t="s">
        <v>943</v>
      </c>
      <c r="E285" s="159"/>
      <c r="F285" s="22" t="s">
        <v>944</v>
      </c>
      <c r="G285" s="53">
        <f>SUM(G286)</f>
        <v>224700</v>
      </c>
      <c r="H285" s="53">
        <f>SUM(H286)</f>
        <v>285000</v>
      </c>
    </row>
    <row r="286" spans="1:8" ht="16.5" thickBot="1">
      <c r="A286" s="171" t="s">
        <v>1110</v>
      </c>
      <c r="B286" s="159"/>
      <c r="C286" s="159"/>
      <c r="D286" s="159"/>
      <c r="E286" s="169" t="s">
        <v>945</v>
      </c>
      <c r="F286" s="23" t="s">
        <v>1022</v>
      </c>
      <c r="G286" s="30">
        <v>224700</v>
      </c>
      <c r="H286" s="30">
        <v>285000</v>
      </c>
    </row>
    <row r="287" spans="1:8" ht="15.75">
      <c r="A287" s="319" t="s">
        <v>298</v>
      </c>
      <c r="B287" s="320"/>
      <c r="C287" s="320"/>
      <c r="D287" s="320"/>
      <c r="E287" s="320"/>
      <c r="F287" s="321"/>
      <c r="G287" s="243">
        <f>SUM(G290)</f>
        <v>50000</v>
      </c>
      <c r="H287" s="243">
        <f>SUM(H290)</f>
        <v>0</v>
      </c>
    </row>
    <row r="288" spans="1:8" ht="33.75" customHeight="1" thickBot="1">
      <c r="A288" s="363" t="s">
        <v>34</v>
      </c>
      <c r="B288" s="314"/>
      <c r="C288" s="314"/>
      <c r="D288" s="314"/>
      <c r="E288" s="314"/>
      <c r="F288" s="315"/>
      <c r="G288" s="254"/>
      <c r="H288" s="254"/>
    </row>
    <row r="289" spans="1:8" ht="15.75">
      <c r="A289" s="171"/>
      <c r="B289" s="27" t="s">
        <v>991</v>
      </c>
      <c r="C289" s="27"/>
      <c r="D289" s="168"/>
      <c r="E289" s="168"/>
      <c r="F289" s="27" t="s">
        <v>1014</v>
      </c>
      <c r="G289" s="30"/>
      <c r="H289" s="30"/>
    </row>
    <row r="290" spans="1:8" ht="15.75">
      <c r="A290" s="171"/>
      <c r="B290" s="159"/>
      <c r="C290" s="27" t="s">
        <v>942</v>
      </c>
      <c r="D290" s="159"/>
      <c r="E290" s="159"/>
      <c r="F290" s="27" t="s">
        <v>1018</v>
      </c>
      <c r="G290" s="41">
        <f>SUM(G291)</f>
        <v>50000</v>
      </c>
      <c r="H290" s="41">
        <f>SUM(H291)</f>
        <v>0</v>
      </c>
    </row>
    <row r="291" spans="1:8" ht="15.75">
      <c r="A291" s="171"/>
      <c r="B291" s="159"/>
      <c r="C291" s="159"/>
      <c r="D291" s="159" t="s">
        <v>943</v>
      </c>
      <c r="E291" s="159"/>
      <c r="F291" s="22" t="s">
        <v>944</v>
      </c>
      <c r="G291" s="53">
        <f>SUM(G292)</f>
        <v>50000</v>
      </c>
      <c r="H291" s="53">
        <f>SUM(H292)</f>
        <v>0</v>
      </c>
    </row>
    <row r="292" spans="1:8" ht="16.5" thickBot="1">
      <c r="A292" s="171"/>
      <c r="B292" s="159"/>
      <c r="C292" s="159"/>
      <c r="D292" s="159"/>
      <c r="E292" s="169" t="s">
        <v>945</v>
      </c>
      <c r="F292" s="23" t="s">
        <v>1022</v>
      </c>
      <c r="G292" s="30">
        <v>50000</v>
      </c>
      <c r="H292" s="30">
        <v>0</v>
      </c>
    </row>
    <row r="293" spans="1:8" ht="16.5" thickBot="1">
      <c r="A293" s="316" t="s">
        <v>267</v>
      </c>
      <c r="B293" s="317"/>
      <c r="C293" s="317"/>
      <c r="D293" s="317"/>
      <c r="E293" s="317"/>
      <c r="F293" s="318"/>
      <c r="G293" s="95">
        <f>SUM(G2+G22+G123+G199+G273)</f>
        <v>63901221</v>
      </c>
      <c r="H293" s="95">
        <f>SUM(H2+H22+H123+H199+H273)</f>
        <v>66953576</v>
      </c>
    </row>
    <row r="295" ht="15.75">
      <c r="G295" s="5"/>
    </row>
    <row r="296" spans="7:8" ht="15.75">
      <c r="G296" s="5"/>
      <c r="H296" s="5"/>
    </row>
    <row r="297" ht="15.75">
      <c r="H297" s="5"/>
    </row>
  </sheetData>
  <mergeCells count="70">
    <mergeCell ref="A25:F25"/>
    <mergeCell ref="A2:F2"/>
    <mergeCell ref="A3:F3"/>
    <mergeCell ref="A4:F4"/>
    <mergeCell ref="A5:F5"/>
    <mergeCell ref="A22:F22"/>
    <mergeCell ref="A23:F23"/>
    <mergeCell ref="A24:F24"/>
    <mergeCell ref="A189:F189"/>
    <mergeCell ref="A200:F200"/>
    <mergeCell ref="A201:F201"/>
    <mergeCell ref="A202:F202"/>
    <mergeCell ref="A281:F281"/>
    <mergeCell ref="A123:F123"/>
    <mergeCell ref="A124:F124"/>
    <mergeCell ref="A125:F125"/>
    <mergeCell ref="A126:F126"/>
    <mergeCell ref="A190:F190"/>
    <mergeCell ref="A156:F156"/>
    <mergeCell ref="A208:F208"/>
    <mergeCell ref="A199:F199"/>
    <mergeCell ref="A207:F207"/>
    <mergeCell ref="A293:F293"/>
    <mergeCell ref="A274:F274"/>
    <mergeCell ref="A273:F273"/>
    <mergeCell ref="A213:F213"/>
    <mergeCell ref="A214:F214"/>
    <mergeCell ref="A287:F287"/>
    <mergeCell ref="A288:F288"/>
    <mergeCell ref="A282:F282"/>
    <mergeCell ref="A275:F275"/>
    <mergeCell ref="A276:F276"/>
    <mergeCell ref="A118:F118"/>
    <mergeCell ref="A55:F55"/>
    <mergeCell ref="A56:F56"/>
    <mergeCell ref="A81:F81"/>
    <mergeCell ref="A82:F82"/>
    <mergeCell ref="A95:F95"/>
    <mergeCell ref="A96:F96"/>
    <mergeCell ref="A111:F111"/>
    <mergeCell ref="A112:F112"/>
    <mergeCell ref="A117:F117"/>
    <mergeCell ref="A219:F219"/>
    <mergeCell ref="A220:F220"/>
    <mergeCell ref="A225:F225"/>
    <mergeCell ref="A226:F226"/>
    <mergeCell ref="A249:F249"/>
    <mergeCell ref="A250:F250"/>
    <mergeCell ref="A231:F231"/>
    <mergeCell ref="A232:F232"/>
    <mergeCell ref="A237:F237"/>
    <mergeCell ref="A238:F238"/>
    <mergeCell ref="A127:F127"/>
    <mergeCell ref="A54:F54"/>
    <mergeCell ref="A267:F267"/>
    <mergeCell ref="A268:F268"/>
    <mergeCell ref="A255:F255"/>
    <mergeCell ref="A256:F256"/>
    <mergeCell ref="A261:F261"/>
    <mergeCell ref="A262:F262"/>
    <mergeCell ref="A243:F243"/>
    <mergeCell ref="A244:F244"/>
    <mergeCell ref="A36:F36"/>
    <mergeCell ref="A37:F37"/>
    <mergeCell ref="A42:F42"/>
    <mergeCell ref="A43:F43"/>
    <mergeCell ref="A48:F48"/>
    <mergeCell ref="A49:F49"/>
    <mergeCell ref="A72:F72"/>
    <mergeCell ref="A73:F73"/>
  </mergeCells>
  <printOptions horizontalCentered="1"/>
  <pageMargins left="0" right="0" top="0.984251968503937" bottom="0.984251968503937" header="0.5905511811023623" footer="0.4724409448818898"/>
  <pageSetup firstPageNumber="157" useFirstPageNumber="1" fitToHeight="8" horizontalDpi="300" verticalDpi="300" orientation="portrait" paperSize="9" scale="75" r:id="rId1"/>
  <headerFooter alignWithMargins="0">
    <oddHeader>&amp;C&amp;"Times New Roman,Bold"&amp;14RAZDJEL 005 - UPRAVNI ODJEL ZA ODGOJ, OBRAZOVANJE, SPORT I TEHNIČKU KULTURU</oddHeader>
    <oddFooter>&amp;C&amp;"Times New Roman,Regular"&amp;16&amp;P</oddFooter>
  </headerFooter>
  <rowBreaks count="4" manualBreakCount="4">
    <brk id="94" max="7" man="1"/>
    <brk id="142" max="7" man="1"/>
    <brk id="188" max="7" man="1"/>
    <brk id="2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mlerotic</cp:lastModifiedBy>
  <cp:lastPrinted>2007-11-15T14:15:41Z</cp:lastPrinted>
  <dcterms:created xsi:type="dcterms:W3CDTF">2002-03-10T11:02:41Z</dcterms:created>
  <dcterms:modified xsi:type="dcterms:W3CDTF">2007-11-15T14:16:42Z</dcterms:modified>
  <cp:category/>
  <cp:version/>
  <cp:contentType/>
  <cp:contentStatus/>
</cp:coreProperties>
</file>