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580" activeTab="1"/>
  </bookViews>
  <sheets>
    <sheet name="račun zaduživanja" sheetId="1" r:id="rId1"/>
    <sheet name="prihodi" sheetId="2" r:id="rId2"/>
    <sheet name="rashodi" sheetId="3" r:id="rId3"/>
    <sheet name="račun financiranja" sheetId="4" r:id="rId4"/>
    <sheet name="R1" sheetId="5" r:id="rId5"/>
    <sheet name="R2" sheetId="6" r:id="rId6"/>
    <sheet name="R3" sheetId="7" r:id="rId7"/>
    <sheet name="R4" sheetId="8" r:id="rId8"/>
    <sheet name="R5" sheetId="9" r:id="rId9"/>
    <sheet name="R6" sheetId="10" r:id="rId10"/>
    <sheet name="R7" sheetId="11" r:id="rId11"/>
    <sheet name="R8" sheetId="12" r:id="rId12"/>
    <sheet name="R9" sheetId="13" r:id="rId13"/>
    <sheet name="REKAPITULACIJA" sheetId="14" r:id="rId14"/>
  </sheets>
  <definedNames>
    <definedName name="_xlnm.Print_Area" localSheetId="1">'prihodi'!$A$1:$G$87</definedName>
    <definedName name="_xlnm.Print_Area" localSheetId="4">'R1'!$A$1:$G$650</definedName>
    <definedName name="_xlnm.Print_Area" localSheetId="5">'R2'!$A$1:$G$67</definedName>
    <definedName name="_xlnm.Print_Area" localSheetId="6">'R3'!$A$1:$G$63</definedName>
    <definedName name="_xlnm.Print_Area" localSheetId="7">'R4'!$A$1:$G$172</definedName>
    <definedName name="_xlnm.Print_Area" localSheetId="8">'R5'!$A$1:$G$246</definedName>
    <definedName name="_xlnm.Print_Area" localSheetId="9">'R6'!$A$1:$G$62</definedName>
    <definedName name="_xlnm.Print_Area" localSheetId="10">'R7'!$A$1:$G$142</definedName>
    <definedName name="_xlnm.Print_Area" localSheetId="11">'R8'!$A$1:$G$22</definedName>
    <definedName name="_xlnm.Print_Area" localSheetId="12">'R9'!$A$1:$G$22</definedName>
    <definedName name="_xlnm.Print_Area" localSheetId="3">'račun financiranja'!$A$1:$F$16</definedName>
    <definedName name="_xlnm.Print_Area" localSheetId="0">'račun zaduživanja'!$A$2:$B$20</definedName>
    <definedName name="_xlnm.Print_Area" localSheetId="2">'rashodi'!$A$1:$F$95</definedName>
    <definedName name="_xlnm.Print_Titles" localSheetId="1">'prihodi'!$1:$1</definedName>
    <definedName name="_xlnm.Print_Titles" localSheetId="4">'R1'!$1:$1</definedName>
    <definedName name="_xlnm.Print_Titles" localSheetId="5">'R2'!$1:$1</definedName>
    <definedName name="_xlnm.Print_Titles" localSheetId="6">'R3'!$1:$1</definedName>
    <definedName name="_xlnm.Print_Titles" localSheetId="7">'R4'!$1:$1</definedName>
    <definedName name="_xlnm.Print_Titles" localSheetId="8">'R5'!$1:$1</definedName>
    <definedName name="_xlnm.Print_Titles" localSheetId="9">'R6'!$1:$1</definedName>
    <definedName name="_xlnm.Print_Titles" localSheetId="10">'R7'!$1:$1</definedName>
    <definedName name="_xlnm.Print_Titles" localSheetId="11">'R8'!$1:$1</definedName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<sst xmlns="http://schemas.openxmlformats.org/spreadsheetml/2006/main" count="3663" uniqueCount="1231">
  <si>
    <t>Usluge tekućeg i investicijskog održavanja-uređaji i objekti za regulaciju prometa</t>
  </si>
  <si>
    <t>3859</t>
  </si>
  <si>
    <t>PROGRAM: 2001 PRIPREMA I DONOŠENJE AKATA IZ DJELOKRUGA ODJELA</t>
  </si>
  <si>
    <t>Ostali izvanredni rashodi-Memorandum o razumijevanju Plinara d.o.o. Pula</t>
  </si>
  <si>
    <t>Ostali izvanredni rashodi</t>
  </si>
  <si>
    <t>Uređaji, strojevi i oprema za ostale namjene-  oprema za provedbu mjera sigurnosti plivača</t>
  </si>
  <si>
    <t>PROGRAM 9001: PRIPREMA I DONOŠENJE AKATA IZ DJELOKRUGA SLUŽBE</t>
  </si>
  <si>
    <t>PROGRAM 8001: PRIPREMA I DONOŠENJE AKATA IZ DJELOKRUGA SLUŽBE</t>
  </si>
  <si>
    <t>Uređaji, strojevi i oprema za ostale namjene-priključci</t>
  </si>
  <si>
    <t>Umjetnička, literarna i znanstvena djela</t>
  </si>
  <si>
    <t>141</t>
  </si>
  <si>
    <t>378</t>
  </si>
  <si>
    <t>Dodatna ulaganja za ostalu nefinancijsku imovinu-Meteorološka postaja</t>
  </si>
  <si>
    <t>68</t>
  </si>
  <si>
    <t>379</t>
  </si>
  <si>
    <t>FUNKCIJSKA KLASIFIKACIJA 0760 -POSLOVI I USLUGE ZDRAVSTVA KOJI NISU 
DRUGDJE SVRSTANI</t>
  </si>
  <si>
    <t>Zemljište -otkupi i izvlaštenja-stvarni troškovi gradnje</t>
  </si>
  <si>
    <t>Zemljište -otkupi i izvlaštenja-program gradnje</t>
  </si>
  <si>
    <t>Ostali nespomenuti rashodi poslovanja - Rashodi za obilježavanje "Prvog svibnja"</t>
  </si>
  <si>
    <t>Usluge tekućeg i investicijskog održavanja građevinskih objekata-građevinsko-obrtnički radovi na ugradnji dizala u Sergijevaca 2</t>
  </si>
  <si>
    <t>Uređaji, strojevi i oprema za ostale namjene-dizalo u Sergijevaca 2</t>
  </si>
  <si>
    <t>Ostali nespomenuti rashodi poslovanja-Gorska služba spašavanja-Stanica Pula</t>
  </si>
  <si>
    <t>151</t>
  </si>
  <si>
    <t>152</t>
  </si>
  <si>
    <t>153</t>
  </si>
  <si>
    <t>154</t>
  </si>
  <si>
    <t>155</t>
  </si>
  <si>
    <t>156</t>
  </si>
  <si>
    <t>R3-U.O. ZA PROSTORNO UREĐENJE</t>
  </si>
  <si>
    <t>R4-U.O. ZA KOMUNALNI SUSTAV I IMOVINU</t>
  </si>
  <si>
    <t>R5-U.O. ZA BRIGU O DJECI, ODGOJ, OSNOVNO
I SREDNJE ŠKOLSTVO, SPORT I TEHNIČKU KULTURU</t>
  </si>
  <si>
    <t>R6-U.O. ZA SOCIJALNU SKRB I ZDRAVSTVO</t>
  </si>
  <si>
    <t>R7-U.O. ZA KULTURU</t>
  </si>
  <si>
    <t>R8-SLUŽBA ZA ZASTUPANJE GRADA</t>
  </si>
  <si>
    <t>R9-SLUŽBA ZA REVIZIJU</t>
  </si>
  <si>
    <t>Ostala nematerijalna proizvedena imovina - priprema za gradnju prema Programu gradnje</t>
  </si>
  <si>
    <t>Usluge tekućeg i investicijskog održavanja -Forum 13</t>
  </si>
  <si>
    <t>386</t>
  </si>
  <si>
    <t>380</t>
  </si>
  <si>
    <t>382</t>
  </si>
  <si>
    <t>383</t>
  </si>
  <si>
    <t>384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</si>
  <si>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</si>
  <si>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</si>
  <si>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</si>
  <si>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</si>
  <si>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</si>
  <si>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</si>
  <si>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</si>
  <si>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</si>
  <si>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</si>
  <si>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</si>
  <si>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</si>
  <si>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</si>
  <si>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</si>
  <si>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</si>
  <si>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</si>
  <si>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</si>
  <si>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</si>
  <si>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</si>
  <si>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</si>
  <si>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</si>
  <si>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Ostali nespomenuti prihodi - stvarni troškovi gradnje (zemljište)</t>
  </si>
  <si>
    <t>Ostali nespomenuti prihodi - projekat Adria net</t>
  </si>
  <si>
    <t>Ostali građevinski objekti-izgradnja sustava odvodnje</t>
  </si>
  <si>
    <t>176</t>
  </si>
  <si>
    <t>Ostali nespomenuti prihodi - projekat In Fiore</t>
  </si>
  <si>
    <t>4124</t>
  </si>
  <si>
    <t>Ostala prava-ured državne uprave u Istarske Županije</t>
  </si>
  <si>
    <t>Ostala prava</t>
  </si>
  <si>
    <t xml:space="preserve">Ostali nespomenuti rashodi poslovanja </t>
  </si>
  <si>
    <t>GLAVA 00403 GOSPODARENJE IMOVINOM</t>
  </si>
  <si>
    <t>AKTIVNOST A403001: ODRŽAVANJE STANOVA I POSLOVNIH PROSTORA</t>
  </si>
  <si>
    <t>AKTIVNOST A403002: KUPNJA ZEMLJIŠTA RADI RJEŠAVANJA IMOVINSKIH ODNOSA</t>
  </si>
  <si>
    <t xml:space="preserve"> PROGRAM 4006: GOSPODARENJE IMOVINOM</t>
  </si>
  <si>
    <t>Ostala uredska oprema - zaštita podataka</t>
  </si>
  <si>
    <t>4262</t>
  </si>
  <si>
    <t>Ulaganja u računalne programe</t>
  </si>
  <si>
    <t>Tekuće donacije u novcu - vrtićima izvan grada Pule</t>
  </si>
  <si>
    <t>175</t>
  </si>
  <si>
    <t>Ostali poslovni građevinski objekti</t>
  </si>
  <si>
    <t>Dio poreza na dohodak dobiven kroz potpore izravnanja za decentralizirane funkcije  vatrogastva</t>
  </si>
  <si>
    <t>Ostali nespomenuti prihodi - namjenski prihodi za izgradnju Sustava javne odvodnje i zaštite voda Istarske županije</t>
  </si>
  <si>
    <t>Ostala prava-izgradnja Sustava javne odvodnje i zaštite voda Istarske županije</t>
  </si>
  <si>
    <t>407</t>
  </si>
  <si>
    <t>Kapitalne pomoći iz državnog proračuna za ugradnju dizala u poslovnoj zgradi Sergijevaca 2</t>
  </si>
  <si>
    <t>Subvencije trgovačkim društvima u javnom sektoru - subvencije javnom gradskom prijevozu, otplata kredita za nabavu autobusa</t>
  </si>
  <si>
    <t xml:space="preserve"> PLAN 2008</t>
  </si>
  <si>
    <t>PLAN 2008</t>
  </si>
  <si>
    <t>634</t>
  </si>
  <si>
    <t>POMOĆI OD OSTALIH SUBJEKATA UNUTAR OPĆE DRŽAVE</t>
  </si>
  <si>
    <t>6342</t>
  </si>
  <si>
    <t>TEKUĆI PROJEKAT T502001: OPREMANJE OSNOVNIH ŠKOLA</t>
  </si>
  <si>
    <t>TEKUĆI PROJEKAT T502002: HITNE INTERVENCIJE</t>
  </si>
  <si>
    <t>KAPITALNI PROJEKAT K502001: ULAGANJA U OSNOVNE ŠKOLE</t>
  </si>
  <si>
    <t>KAPITALNI PROJEKAT K502002: OPREMANJE I UREĐENJE OSNOVNIH ŠKOLA</t>
  </si>
  <si>
    <t>467</t>
  </si>
  <si>
    <t>553</t>
  </si>
  <si>
    <t>554</t>
  </si>
  <si>
    <t>555</t>
  </si>
  <si>
    <t>556</t>
  </si>
  <si>
    <t>557</t>
  </si>
  <si>
    <t>Kapitalne pomoći od izvanproračunskih fondova za zbrinjavanje otpada</t>
  </si>
  <si>
    <t>Ostali nespomenuti rashodi poslovanja - Izrada Web stranica</t>
  </si>
  <si>
    <t>Usluge tekućeg i investicijskog održavanja-kontroling</t>
  </si>
  <si>
    <t>Zemljište -otkupi i izvlaštenja-program ulaganja u prometnu infrastrukturu</t>
  </si>
  <si>
    <t>Ostala nematerijalna proizvedena imovina- projektna dokumentacija prema programu ulaganja u prometnu infrastrukturu</t>
  </si>
  <si>
    <t>Dodatna ulaganja za ostalu nefinancijsku imovinu-izvođenje radova prema programu ulaganja u prometnu infrastrukturu</t>
  </si>
  <si>
    <t>516</t>
  </si>
  <si>
    <t>Ostali građevinski objekti-uređenje kuće umjetnika</t>
  </si>
  <si>
    <t>Komunalne usluge - projekat energetske učinkovitosti</t>
  </si>
  <si>
    <t>Ostali nespomenuti prihodi - kuća umjetnika</t>
  </si>
  <si>
    <t>Naknade građanima i kućanstvima u novcu - novorođenačka naknada</t>
  </si>
  <si>
    <t>Tekuće pomoći iz državnog proračuna za sufinanciranje plaća službenika za lokacijske i građevinske dozvole</t>
  </si>
  <si>
    <t>Naknade za rad predstavničkih i izvršnih tijela, povjerenstava i sl.</t>
  </si>
  <si>
    <t>Kamate na primljene zajmove od inozemnih banaka i ostalih financijskih institucija izvan javnog sektora</t>
  </si>
  <si>
    <t xml:space="preserve">Ostali nespomenuti rashodi poslovanja  </t>
  </si>
  <si>
    <t>6332</t>
  </si>
  <si>
    <t>Energija - javna rasvjeta</t>
  </si>
  <si>
    <t>Tekuće donacije  u novcu - nepredviđene intervencije</t>
  </si>
  <si>
    <t>6118</t>
  </si>
  <si>
    <t>Ostali građevinski objekti- gradnja kapitalnih objekata</t>
  </si>
  <si>
    <t>Komunalne usluge - tekuće održavanje prometnica</t>
  </si>
  <si>
    <t>Komunalne usluge - održavanje oborinske kanalizacije</t>
  </si>
  <si>
    <t>Komunalne usluge - održavanje gradskog groblja</t>
  </si>
  <si>
    <t>Komunalne usluge - održavanje javne rasvjete</t>
  </si>
  <si>
    <t>Komunalne usluge - ostala tekuća održavanja</t>
  </si>
  <si>
    <t>Tekuće donacije u novcu - nepredviđene intervencije</t>
  </si>
  <si>
    <t>Stambeni objekti-izgradnja i kupnja stanova</t>
  </si>
  <si>
    <t>Porezi na korištenje dobara ili izvođenje aktivnosti - porez na reklame</t>
  </si>
  <si>
    <t xml:space="preserve">Intelektualne i osobne usluge </t>
  </si>
  <si>
    <t>Ostale pristojbe</t>
  </si>
  <si>
    <t>Kamate za primljene zajmove od  inozemnih banaka i ostalih financijskih institucija izvan javnog sektora</t>
  </si>
  <si>
    <t xml:space="preserve">Otplata glavnice primljenih zajmova od inozemnih banaka i ostalih financijskih institucija </t>
  </si>
  <si>
    <t>Ostala nematerijalna proizvedena imovina - priprema zemljišta</t>
  </si>
  <si>
    <t>Tekuće donacije u novcu vjerskim zajednicama</t>
  </si>
  <si>
    <t>Tekuće donacije u novcu nacionalnim zajednicama i manjinama</t>
  </si>
  <si>
    <t>Tekuće donacije u novcu udrugama građana i političkim strankama</t>
  </si>
  <si>
    <t>POMOĆI IZ INOZEMSTVA (DAROVNICE) I OD SUBJEKATA UNUTAR OPĆE DRŽAVE</t>
  </si>
  <si>
    <t>Subvencije poljoprivrednicima, obrtnicima, malim i srednjim poduzetnicima - subvencije za intervencije u gospodarstvu</t>
  </si>
  <si>
    <t>Ostali nespomenuti rashodi poslovanja- izdaci za prometnu jedinicu mladeži</t>
  </si>
  <si>
    <t>Subvencije trgovačkim društvima u javnom sektoru - subvencije javnom gradskom prijevozu</t>
  </si>
  <si>
    <t>Uređaji, strojevi i oprema za ostale namjene- urbana oprema</t>
  </si>
  <si>
    <t>Usluge tekućeg i investicijskog održavanja- izdaci za pričuvu</t>
  </si>
  <si>
    <t>Zemljište - otkupi i izvlaštenja</t>
  </si>
  <si>
    <t>Zemljište -otkupi i izvlaštenja</t>
  </si>
  <si>
    <t>Usluge telefona, pošte i prijevoza - prijevoz učenika</t>
  </si>
  <si>
    <t>Naknade građanima i kućanstvima u novcu - stipendije i školarine</t>
  </si>
  <si>
    <t>Dodatna ulaganja za ostalu nefinancijsku imovinu-izrada projektne dokumentacije za prostor Zbirke Motika</t>
  </si>
  <si>
    <t>Ceste, željeznice i slični građevinski objekti - izgradnja komunalne infrastrukture</t>
  </si>
  <si>
    <t>Usluge tekućeg i investicijskog održavanja - stanova</t>
  </si>
  <si>
    <t>Usluge tekućeg i investicijskog održavanja- poslovnih prostora</t>
  </si>
  <si>
    <t>Tekuće donacije u novcu - školstvo</t>
  </si>
  <si>
    <t>Naknade građanima i kućanstvima u naravi - Sufinanciranje cijene prijevoza</t>
  </si>
  <si>
    <t xml:space="preserve">Otplata glavnice primljenih zajmova od inozemnih banaka i ostalih financijskih
institucija </t>
  </si>
  <si>
    <t>PRIMLJENE OTPLATE (POVRATI) GLAVNICE DANIH ZAJMOVA</t>
  </si>
  <si>
    <t>PRIMICI (POVRATI) GLAVNICE ZAJMOVA DANIH BANKAMA I OSTALIM FINANCIJSKIH  INSTITUCIJAMA U JAVNOM SEKTORU</t>
  </si>
  <si>
    <t>A. RAČUN PRIHODA I RASHODA</t>
  </si>
  <si>
    <t>RAZLIKA - VIŠAK/MANJAK</t>
  </si>
  <si>
    <t>B. RASPOLOŽIVA SREDSTVA IZ PRETHODNIH GODINA</t>
  </si>
  <si>
    <t>Raspoloživa sredstva iz prethodnih godina</t>
  </si>
  <si>
    <t>Primici od financijske imovine i zaduživanja</t>
  </si>
  <si>
    <t>Izdaci za financijsku imovinu i otplate zajmova</t>
  </si>
  <si>
    <t>NETO ZADUŽIVANJE/FINANCIRANJE</t>
  </si>
  <si>
    <t>VIŠAK/MANJAK +
RASPOLOŽIVA SREDSTVA IZ PRETHODNIH GODINA +
NETO ZADUŽIVANJE/FINANCIRANJE</t>
  </si>
  <si>
    <t>SKUPINA</t>
  </si>
  <si>
    <t>PODSKUPINA</t>
  </si>
  <si>
    <t>ODJELJAK</t>
  </si>
  <si>
    <t>VRSTA PRIHODA</t>
  </si>
  <si>
    <t>61</t>
  </si>
  <si>
    <t>PRIHODI OD POREZA</t>
  </si>
  <si>
    <t>611</t>
  </si>
  <si>
    <t xml:space="preserve">POREZ I PRIREZ NA DOHODAK </t>
  </si>
  <si>
    <t>6111</t>
  </si>
  <si>
    <t>Porez i prirez na dohodak od nesamostalnog rada</t>
  </si>
  <si>
    <t>6112</t>
  </si>
  <si>
    <t>Porez i prirez na dohodak od samostalnih djelatnosti</t>
  </si>
  <si>
    <t>6113</t>
  </si>
  <si>
    <t>Gradske i općinske pristojbe i naknade</t>
  </si>
  <si>
    <t>Porez i prirez na dohodak od imovine i imovinskih prava</t>
  </si>
  <si>
    <t>6114</t>
  </si>
  <si>
    <t>Porez i prirez na dohodak od kapitala</t>
  </si>
  <si>
    <t>6117</t>
  </si>
  <si>
    <t>613</t>
  </si>
  <si>
    <t>6131</t>
  </si>
  <si>
    <t>6134</t>
  </si>
  <si>
    <t>614</t>
  </si>
  <si>
    <t>6142</t>
  </si>
  <si>
    <t>6145</t>
  </si>
  <si>
    <t>63</t>
  </si>
  <si>
    <t>633</t>
  </si>
  <si>
    <t>6331</t>
  </si>
  <si>
    <t>64</t>
  </si>
  <si>
    <t>PRIHODI OD IMOVINE</t>
  </si>
  <si>
    <t>641</t>
  </si>
  <si>
    <t>PRIHODI OD FINANCIJSKE IMOVINE</t>
  </si>
  <si>
    <t>6413</t>
  </si>
  <si>
    <t>642</t>
  </si>
  <si>
    <t>PRIHODI OD NEFINANCIJSKE IMOVINE</t>
  </si>
  <si>
    <t>6421</t>
  </si>
  <si>
    <t>Naknada za koncesiju na pomorskom dobru</t>
  </si>
  <si>
    <t>6422</t>
  </si>
  <si>
    <t>6423</t>
  </si>
  <si>
    <t>65</t>
  </si>
  <si>
    <t>PRIHODI OD ADMINISTRATIVNIH PRISTOJBI I PO
 POSEBNIM PROPISIMA</t>
  </si>
  <si>
    <t>651</t>
  </si>
  <si>
    <t>ADMINISTRATIVNE (UPRAVNE) PRISTOJBE</t>
  </si>
  <si>
    <t>6512</t>
  </si>
  <si>
    <t>6514</t>
  </si>
  <si>
    <t>652</t>
  </si>
  <si>
    <t>PRIHODI PO POSEBNIM PROPISIMA</t>
  </si>
  <si>
    <t>6523</t>
  </si>
  <si>
    <t>6526</t>
  </si>
  <si>
    <t>66</t>
  </si>
  <si>
    <t xml:space="preserve">OSTALI PRIHODI </t>
  </si>
  <si>
    <t>662</t>
  </si>
  <si>
    <t>KAZNE</t>
  </si>
  <si>
    <t>I</t>
  </si>
  <si>
    <t>SVEUKUPNO PRIHODI POSLOVANJA</t>
  </si>
  <si>
    <t>71</t>
  </si>
  <si>
    <t>PRIHODI OD PRODAJE NEPROIZVEDENE IMOVINE</t>
  </si>
  <si>
    <t>711</t>
  </si>
  <si>
    <t>PRIHODI OD PRODAJE MATERIJALNE IMOVINE - PRIRODNA BOGATSTVA</t>
  </si>
  <si>
    <t>Tekuće donacije u novcu-nabava opreme i otplata kredita</t>
  </si>
  <si>
    <t>7111</t>
  </si>
  <si>
    <t>72</t>
  </si>
  <si>
    <t>721</t>
  </si>
  <si>
    <t>PRIHODI OD PRODAJE GRAĐEVINSKIH OBJEKATA</t>
  </si>
  <si>
    <t>7211</t>
  </si>
  <si>
    <t>7212</t>
  </si>
  <si>
    <t>II</t>
  </si>
  <si>
    <t>SVEUKUPNO PRIHODI OD PRODAJE NEFINANCIJSKE IMOVINE</t>
  </si>
  <si>
    <t>UKUPNO</t>
  </si>
  <si>
    <t>OPIS</t>
  </si>
  <si>
    <t>31</t>
  </si>
  <si>
    <t>RASHODI ZA ZAPOSLENE</t>
  </si>
  <si>
    <t>311</t>
  </si>
  <si>
    <t>PLAĆE</t>
  </si>
  <si>
    <t>3111</t>
  </si>
  <si>
    <t>312</t>
  </si>
  <si>
    <t>OSTALI RASHODI ZA ZAPOSLENE</t>
  </si>
  <si>
    <t>3121</t>
  </si>
  <si>
    <t>Ostali rashodi za zaposlene</t>
  </si>
  <si>
    <t>313</t>
  </si>
  <si>
    <t>DOPRINOSI NA PLAĆE</t>
  </si>
  <si>
    <t>3132</t>
  </si>
  <si>
    <t>Doprinosi za zdravstveno osiguranje</t>
  </si>
  <si>
    <t>3133</t>
  </si>
  <si>
    <t>Doprinosi za zapošljavanje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</si>
  <si>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</si>
  <si>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</si>
  <si>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</si>
  <si>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</si>
  <si>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</si>
  <si>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</si>
  <si>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</si>
  <si>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3213</t>
  </si>
  <si>
    <t>Stručno usavršavanje zaposlenika</t>
  </si>
  <si>
    <t>322</t>
  </si>
  <si>
    <t>RASHODI ZA MATERIJAL I ENERGIJU</t>
  </si>
  <si>
    <t>3221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</si>
  <si>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</si>
  <si>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</si>
  <si>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</si>
  <si>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</si>
  <si>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</si>
  <si>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</si>
  <si>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</si>
  <si>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</si>
  <si>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</si>
  <si>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</si>
  <si>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</si>
  <si>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</si>
  <si>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</si>
  <si>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</si>
  <si>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3234</t>
  </si>
  <si>
    <t>Komunalne usluge</t>
  </si>
  <si>
    <t>3235</t>
  </si>
  <si>
    <t>3236</t>
  </si>
  <si>
    <t>3237</t>
  </si>
  <si>
    <t>3238</t>
  </si>
  <si>
    <t>Računalne usluge</t>
  </si>
  <si>
    <t>3239</t>
  </si>
  <si>
    <t>Ostale usluge</t>
  </si>
  <si>
    <t>329</t>
  </si>
  <si>
    <t>3291</t>
  </si>
  <si>
    <t>3292</t>
  </si>
  <si>
    <t>Premije osiguranja</t>
  </si>
  <si>
    <t>3293</t>
  </si>
  <si>
    <t>Reprezentacija</t>
  </si>
  <si>
    <t>3299</t>
  </si>
  <si>
    <t>Ostali nespomenuti rashodi poslovanja</t>
  </si>
  <si>
    <t>34</t>
  </si>
  <si>
    <t>OSNOVNI RAČUN</t>
  </si>
  <si>
    <t xml:space="preserve">Tekuće pomoći iz proračuna </t>
  </si>
  <si>
    <t>63311</t>
  </si>
  <si>
    <t>63312</t>
  </si>
  <si>
    <t>63314</t>
  </si>
  <si>
    <t>Tekuće pomoći iz općinskog proračuna za predškolski odgoj</t>
  </si>
  <si>
    <t xml:space="preserve">Kapitalne pomoći iz proračuna </t>
  </si>
  <si>
    <t>63321</t>
  </si>
  <si>
    <t>Kapitalne pomoći od ostalih subjekata unutar opće države</t>
  </si>
  <si>
    <t>63423</t>
  </si>
  <si>
    <t>64312</t>
  </si>
  <si>
    <t xml:space="preserve">Kamate na depozite po viđenju </t>
  </si>
  <si>
    <t>Naknada za koncesije</t>
  </si>
  <si>
    <t>64214</t>
  </si>
  <si>
    <t xml:space="preserve">Prihodi od zakupa i iznajmljivanja imovine </t>
  </si>
  <si>
    <t>64221</t>
  </si>
  <si>
    <t xml:space="preserve">Ostali prihodi od nefinancijske imovine </t>
  </si>
  <si>
    <t>64231</t>
  </si>
  <si>
    <t>Naknada za korištenje naftne luke, naftovoda i eksploataciju mineralnih sirovina</t>
  </si>
  <si>
    <t>64236</t>
  </si>
  <si>
    <t>65123</t>
  </si>
  <si>
    <t>65141</t>
  </si>
  <si>
    <t>65231</t>
  </si>
  <si>
    <t xml:space="preserve">Komunalni doprinosi </t>
  </si>
  <si>
    <t>65232</t>
  </si>
  <si>
    <t>Komunalne naknade</t>
  </si>
  <si>
    <t xml:space="preserve">Ostali nespomenuti prihodi </t>
  </si>
  <si>
    <t>65269</t>
  </si>
  <si>
    <t>66279</t>
  </si>
  <si>
    <t>Ostale nespomenute kazne</t>
  </si>
  <si>
    <t>71112</t>
  </si>
  <si>
    <t>Građevinsko zemljište</t>
  </si>
  <si>
    <t>72119</t>
  </si>
  <si>
    <t>Ostali stambeni objekti</t>
  </si>
  <si>
    <t>72129</t>
  </si>
  <si>
    <t>FINANCIJSKI RASHODI</t>
  </si>
  <si>
    <t>342</t>
  </si>
  <si>
    <t>KAMATE ZA PRIMLJENE ZAJMOVE</t>
  </si>
  <si>
    <t>3423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</si>
  <si>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</si>
  <si>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</si>
  <si>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</si>
  <si>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</si>
  <si>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</si>
  <si>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</si>
  <si>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35</t>
  </si>
  <si>
    <t>SUBVENCIJE</t>
  </si>
  <si>
    <t>351</t>
  </si>
  <si>
    <t>SUBVENCIJE TRGOVAČKIM DRUŠTVIMA U JAVNOM SEKTORU</t>
  </si>
  <si>
    <t>3512</t>
  </si>
  <si>
    <t>352</t>
  </si>
  <si>
    <t>3523</t>
  </si>
  <si>
    <t>36</t>
  </si>
  <si>
    <t>37</t>
  </si>
  <si>
    <t>372</t>
  </si>
  <si>
    <t>3721</t>
  </si>
  <si>
    <t>3722</t>
  </si>
  <si>
    <t>38</t>
  </si>
  <si>
    <t>381</t>
  </si>
  <si>
    <t>TEKUĆE DONACIJE</t>
  </si>
  <si>
    <t>3811</t>
  </si>
  <si>
    <t>385</t>
  </si>
  <si>
    <t>IZVANREDNI RASHODI</t>
  </si>
  <si>
    <t>3851</t>
  </si>
  <si>
    <t>41</t>
  </si>
  <si>
    <t>RASHODI ZA NABAVU NEPROIZVEDENE IMOVINE</t>
  </si>
  <si>
    <t>411</t>
  </si>
  <si>
    <t>MATERIJALNA IMOVINA-PRIRODNA BOGATSTVA</t>
  </si>
  <si>
    <t>4111</t>
  </si>
  <si>
    <t>42</t>
  </si>
  <si>
    <t>RASHODI ZA NABAVU PROIZVEDENE DUGOTRAJNE IMOVINE</t>
  </si>
  <si>
    <t>421</t>
  </si>
  <si>
    <t>GRAĐEVINSKI OBJEKTI</t>
  </si>
  <si>
    <t>4211</t>
  </si>
  <si>
    <t>4212</t>
  </si>
  <si>
    <t>4213</t>
  </si>
  <si>
    <t>4214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</si>
  <si>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</si>
  <si>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</si>
  <si>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</si>
  <si>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</si>
  <si>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</si>
  <si>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</si>
  <si>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</si>
  <si>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</si>
  <si>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</si>
  <si>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NEMATERIJALNA PROIZVEDENA IMOVINA</t>
  </si>
  <si>
    <t>VRSTA OTPLATE</t>
  </si>
  <si>
    <t>51</t>
  </si>
  <si>
    <t>AKTIVNOST A504007:SPORTSKA PRIPREMA, DOMAĆA I MEĐUNARODNA NATJECANJA</t>
  </si>
  <si>
    <t>IZDACI ZA DANE ZAJMOVE</t>
  </si>
  <si>
    <t>514</t>
  </si>
  <si>
    <t>IZDACI ZA DANE ZAJMOVE TRGOVAČKIM DRUŠTVIMA U JAVNOM SEKTORU</t>
  </si>
  <si>
    <t>5141</t>
  </si>
  <si>
    <t>Dani zajmovi trgovačkim društvima u javnom sektoru - jamstva</t>
  </si>
  <si>
    <t>53</t>
  </si>
  <si>
    <t>54</t>
  </si>
  <si>
    <t>IZDACI ZA OTPLATU GLAVNICE PRIMLJENIH ZAJMOVA</t>
  </si>
  <si>
    <t>544</t>
  </si>
  <si>
    <t>5442</t>
  </si>
  <si>
    <t>81</t>
  </si>
  <si>
    <t>813</t>
  </si>
  <si>
    <t>8131</t>
  </si>
  <si>
    <t>84</t>
  </si>
  <si>
    <t xml:space="preserve">UKUPNO RAČUN FINANCIRANJA </t>
  </si>
  <si>
    <t>POZICIJA</t>
  </si>
  <si>
    <t>3</t>
  </si>
  <si>
    <t>4</t>
  </si>
  <si>
    <t>5</t>
  </si>
  <si>
    <t>OSTALI NESPOMENUTI RASHODI POSLOVANJA</t>
  </si>
  <si>
    <t>45</t>
  </si>
  <si>
    <t xml:space="preserve">DOPRINOSI NA PLAĆE </t>
  </si>
  <si>
    <t>Zdravstvene i veterinarske usluge</t>
  </si>
  <si>
    <t>Usluge tekućeg i investicijskog održavanja postojenja i opreme</t>
  </si>
  <si>
    <t>Usluge tekućeg i investicijskog održavanja prijevoznih sredstava</t>
  </si>
  <si>
    <t>Intelektualne i osobne usluge</t>
  </si>
  <si>
    <t>423</t>
  </si>
  <si>
    <t>4231</t>
  </si>
  <si>
    <t>PRIJEVOZNA SREDSTVA</t>
  </si>
  <si>
    <t>4264</t>
  </si>
  <si>
    <t>Ostala nematerijalna proizvedena imovina - prostorno planiranje</t>
  </si>
  <si>
    <t>RAZRED</t>
  </si>
  <si>
    <t xml:space="preserve">RASHODI POSLOVANJA </t>
  </si>
  <si>
    <t>Plaće za redovan rad</t>
  </si>
  <si>
    <t xml:space="preserve"> OSTALI RASHODI</t>
  </si>
  <si>
    <t>IZDACI ZA FINANCIJSKU IMOVINU I OTPLATE ZAJMOVA</t>
  </si>
  <si>
    <t>OTPLATA GLAVNICE PRIMLJENIH ZAJMOVA OD BANAKA I OSTALIH 
FINACIJSKIH INSTITUCIJA IZVAN JAVNOG SEKTORA</t>
  </si>
  <si>
    <t>PRIMICI OD FINANCIJSKE IMOVINE I ZADUŽIVANJA</t>
  </si>
  <si>
    <t>RASHODI POSLOVANJA</t>
  </si>
  <si>
    <t>RASHODI ZA NABAVU NEFINANCIJSKE IMOVINE</t>
  </si>
  <si>
    <t>Poslovni objekti</t>
  </si>
  <si>
    <t>426</t>
  </si>
  <si>
    <t>OSTALI RASHODI</t>
  </si>
  <si>
    <t>Subvencije trgovačkim društvima u javnom sektoru</t>
  </si>
  <si>
    <t>SUBVENCIJE TRGOVAČKIM DRUŠTVIMA, OBRTNICIMA, MALIM I SREDNJIM PODUZETNICIMA IZVAN JAVNOG SEKTORA</t>
  </si>
  <si>
    <t xml:space="preserve">Komunalne usluge </t>
  </si>
  <si>
    <t>Tekuće donacije u novcu</t>
  </si>
  <si>
    <t>NAKNADE GRAĐANIMA I KUĆANSTVIMA NA TEMELJU OSIGURANJA I DRUGE NAKNADE</t>
  </si>
  <si>
    <t>OSTALE NAKNADE GRAĐANIMA I KUĆANSTVIMA IZ PRORAČUNA</t>
  </si>
  <si>
    <t>Sitni inventar i auto gume</t>
  </si>
  <si>
    <t>Usluge tekućeg i investicijskog održavanja građevinskih objekata</t>
  </si>
  <si>
    <t>Prijevozna sredstva u cestovnom prometu</t>
  </si>
  <si>
    <t>Ostali nespomenuti rashodi poslovanja - Rashodi za međunarodnu suradnju</t>
  </si>
  <si>
    <t>Ostali nespomenuti rashodi poslovanja - Rashodi za obilježavanje dana grada Pule</t>
  </si>
  <si>
    <t>Ostali nespomenuti rashodi poslovanja - Rashodi za organizaciju vjenčanja</t>
  </si>
  <si>
    <t>Naknade za prijevoz, za rad na terenu i odvojeni život</t>
  </si>
  <si>
    <t>Uredski materijal i ostali materijalni rashodi</t>
  </si>
  <si>
    <t>Uređaji, strojevi i oprema za ostale namjene</t>
  </si>
  <si>
    <t>Zakupnine i najamnine</t>
  </si>
  <si>
    <t>Naknade za rad predstavničkih i izvršnih tijela, povjerenstva i slično</t>
  </si>
  <si>
    <t>Subvencije poljoprivrednicima, obrtnicima, malim i srednjim poduzetnicima</t>
  </si>
  <si>
    <t>Naknade za prijevoz, rad na terenu i odvojeni život</t>
  </si>
  <si>
    <t>Naknade građanima i kućanstvima u novcu</t>
  </si>
  <si>
    <t>Sitni inventar i autogume</t>
  </si>
  <si>
    <t>Naknade građanima i kućanstvima u naravi</t>
  </si>
  <si>
    <t>OTPLATA GLAVNICE PRIMLJENIH ZAJMOVA OD BANAKA I OSTALIH
FINANCIJSKIH INSTITUCIJA IZVAN JAVNOG SEKTORA</t>
  </si>
  <si>
    <t>Povrat zajmova danih tuzemnim bankama i ostalim  financijskim institucijama
u javnom sektoru</t>
  </si>
  <si>
    <t>Usluge promidžbe i informiranja</t>
  </si>
  <si>
    <t>PRIHODI POSLOVANJA</t>
  </si>
  <si>
    <t>PRIHODI OD PRODAJE NEFINANCIJSKE IMOVINE</t>
  </si>
  <si>
    <t>Povrat poreza i prireza na dohodak po godišnjoj prijavi</t>
  </si>
  <si>
    <t>POREZI NA IMOVINU</t>
  </si>
  <si>
    <t>Stalni porezi na nepokretnu imovinu - porez na korištenje javnih površina</t>
  </si>
  <si>
    <t>Stalni porezi na nepokretnu imovinu - porez na kuće za odmor</t>
  </si>
  <si>
    <t xml:space="preserve">AKTIVNOST A102002: REDOVNA DJELATNOST VIJEĆA </t>
  </si>
  <si>
    <t>Povremeni porezi na imovinu - porez na promet nekretnina i prava</t>
  </si>
  <si>
    <t>POREZI NA ROBU I USLUGE</t>
  </si>
  <si>
    <t>Porez na promet - porez na potrošnju alkoholnih i bezalkoholnih pića</t>
  </si>
  <si>
    <t>Porezi na korištenje dobara ili izvođenje aktivnosti - porez na tvrtku odnosno naziv tvrtke</t>
  </si>
  <si>
    <t>POMOĆI IZ PRORAČUNA</t>
  </si>
  <si>
    <t xml:space="preserve">Kamate na oročena sredstva i depozite po viđenju </t>
  </si>
  <si>
    <t>Prihodi od zakupa i iznajmljivanja imovine - prihodi od uporabe javnih površina</t>
  </si>
  <si>
    <t>Prihodi od zakupa i iznajmljivanja imovine - stanovi</t>
  </si>
  <si>
    <t>Županijske, gradske i općinske pristojbe i naknade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</si>
  <si>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</si>
  <si>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</si>
  <si>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</si>
  <si>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</si>
  <si>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</si>
  <si>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</si>
  <si>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</si>
  <si>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</si>
  <si>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</si>
  <si>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</si>
  <si>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</si>
  <si>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</si>
  <si>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</si>
  <si>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</si>
  <si>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</si>
  <si>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</si>
  <si>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 xml:space="preserve"> PROGRAM 4005: OSTALE KOMUNALNE I DRUGE USLUGE</t>
  </si>
  <si>
    <t>AKTIVNOST A402002: RAZVOJ PROMETA</t>
  </si>
  <si>
    <t>AKTIVNOST A402003: IZGRADNJA KAPITALNIH OBJEKATA I KOMUNALNE INFRASTRUKTURE</t>
  </si>
  <si>
    <t xml:space="preserve"> AKTIVNOST A402004: ODRŽAVANJE KOMUNALNE INFRASTRUKTURE</t>
  </si>
  <si>
    <t xml:space="preserve"> AKTIVNOST A402005: ODRŽAVANJE JAVNE RASVJETE</t>
  </si>
  <si>
    <t xml:space="preserve"> AKTIVNOST A402006: OSTALE KOMUNALNE I DRUGE USLUGE</t>
  </si>
  <si>
    <t>324</t>
  </si>
  <si>
    <t>173</t>
  </si>
  <si>
    <t>174</t>
  </si>
  <si>
    <t>408</t>
  </si>
  <si>
    <t>409</t>
  </si>
  <si>
    <t>410</t>
  </si>
  <si>
    <t>413</t>
  </si>
  <si>
    <t>414</t>
  </si>
  <si>
    <t>415</t>
  </si>
  <si>
    <t>416</t>
  </si>
  <si>
    <t>417</t>
  </si>
  <si>
    <t>418</t>
  </si>
  <si>
    <t>419</t>
  </si>
  <si>
    <t>420</t>
  </si>
  <si>
    <t>425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</si>
  <si>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</si>
  <si>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</si>
  <si>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</si>
  <si>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</si>
  <si>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</si>
  <si>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</si>
  <si>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</si>
  <si>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</si>
  <si>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</si>
  <si>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</si>
  <si>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</si>
  <si>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</si>
  <si>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</si>
  <si>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</si>
  <si>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</si>
  <si>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</si>
  <si>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</si>
  <si>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</si>
  <si>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</si>
  <si>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</si>
  <si>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</si>
  <si>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</si>
  <si>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</si>
  <si>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</si>
  <si>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</si>
  <si>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</si>
  <si>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</si>
  <si>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</si>
  <si>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</si>
  <si>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</si>
  <si>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</si>
  <si>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</si>
  <si>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</si>
  <si>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</si>
  <si>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</si>
  <si>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</si>
  <si>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</si>
  <si>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</si>
  <si>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</si>
  <si>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</si>
  <si>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</si>
  <si>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</si>
  <si>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</si>
  <si>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</si>
  <si>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</si>
  <si>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</si>
  <si>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</si>
  <si>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</si>
  <si>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</si>
  <si>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</si>
  <si>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</si>
  <si>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</si>
  <si>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</si>
  <si>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</si>
  <si>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</si>
  <si>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</si>
  <si>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</si>
  <si>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</si>
  <si>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</si>
  <si>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</si>
  <si>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</si>
  <si>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</si>
  <si>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</si>
  <si>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</si>
  <si>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</si>
  <si>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</si>
  <si>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</si>
  <si>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</si>
  <si>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</si>
  <si>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</si>
  <si>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</si>
  <si>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</si>
  <si>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</si>
  <si>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</si>
  <si>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</si>
  <si>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</si>
  <si>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</si>
  <si>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</si>
  <si>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</si>
  <si>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</si>
  <si>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</si>
  <si>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</si>
  <si>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</si>
  <si>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</si>
  <si>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</si>
  <si>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515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</si>
  <si>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</si>
  <si>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</si>
  <si>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</si>
  <si>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</si>
  <si>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</si>
  <si>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</si>
  <si>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</si>
  <si>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</si>
  <si>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</si>
  <si>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</si>
  <si>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</si>
  <si>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</si>
  <si>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</si>
  <si>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</si>
  <si>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</si>
  <si>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</si>
  <si>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</si>
  <si>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</si>
  <si>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</si>
  <si>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</si>
  <si>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</si>
  <si>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</si>
  <si>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</si>
  <si>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</si>
  <si>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</si>
  <si>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</si>
  <si>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</si>
  <si>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</si>
  <si>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</si>
  <si>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</si>
  <si>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</si>
  <si>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</si>
  <si>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</si>
  <si>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</si>
  <si>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Komunalni doprinos i druge naknade utvrđene posebnim zakonom</t>
  </si>
  <si>
    <t>Ostali nespomenuti prihodi - naknada za priključke</t>
  </si>
  <si>
    <t>Ostali nespomenuti prihodi - neporezni prihodi</t>
  </si>
  <si>
    <t>6627</t>
  </si>
  <si>
    <t>Ostale  kazne</t>
  </si>
  <si>
    <t>PRIHODI OD PRODAJE PROIZVEDENE DUGOTRAJNE IMOVINE</t>
  </si>
  <si>
    <t xml:space="preserve">OSTALI RASHODI  </t>
  </si>
  <si>
    <t>Ostale usluge tekućeg i investicijskog održavanja - hitne intervencije</t>
  </si>
  <si>
    <t xml:space="preserve">Ostali nespomenuti rashodi   </t>
  </si>
  <si>
    <t xml:space="preserve">Dani zajmovi trgovačkim društvima u javnom sektoru-jamstva </t>
  </si>
  <si>
    <t>FUNKCIJSKA KLASIFIKACIJA 0111 - IZVRŠNA I ZAKONODAVNA TIJELA</t>
  </si>
  <si>
    <t>FUNKCIJSKA KLASIFIKACIJA 0490 - EKONOMSKI POSLOVI KOJI NISU DRUGDJE SVRSTANI</t>
  </si>
  <si>
    <t>FUNKCIJSKA KLASIFIKACIJA 0170 - TRANSAKCIJE VEZANE ZA JAVNI DUG</t>
  </si>
  <si>
    <t>FUNKCIJSKA KLASIFIKACIJA 0620 - RAZVOJ ZAJEDNICE</t>
  </si>
  <si>
    <t>Komunalne usluge - ostala tekuća održavanja-natpisne ploče</t>
  </si>
  <si>
    <t>FUNKCIJSKA KLASIFIKACIJA 0320 - USLUGE PROTUPOŽARNE ZAŠTITE</t>
  </si>
  <si>
    <t>FUNKCIJSKA KLASIFIKACIJA 0660 - RAZVOJ VEZANO ZA STANOVANJE</t>
  </si>
  <si>
    <t>FUNKCIJSKA KLASIFIKACIJA 0133 - OSTALE OPĆE USLUGE</t>
  </si>
  <si>
    <t>Tekuće donacije u novcu-sponzorstva</t>
  </si>
  <si>
    <t>FUNKCIJSKA KLASIFIKACIJA 0820 - SLUŽBE KULTURE</t>
  </si>
  <si>
    <t>RASHODI ZA DODATNA ULAGANJA NA NEFINANCIJSKOJ IMOVINI</t>
  </si>
  <si>
    <t>424</t>
  </si>
  <si>
    <t>4241</t>
  </si>
  <si>
    <t>KNJIGE, UMJETNIČKA DJELA I OSTALE IZLOŽBENE VRIJEDNOSTI</t>
  </si>
  <si>
    <t>Knjige u knjižnicama</t>
  </si>
  <si>
    <t>Tekuće donacije u novcu-Likovna umjetnost</t>
  </si>
  <si>
    <t>Tekuće donacije u novcu-Izdavaštvo</t>
  </si>
  <si>
    <t>Tekuće donacije u novcu-Gradske kulturne manifestacije</t>
  </si>
  <si>
    <t>Tekuće donacije u novcu-Ostalo u kulturi</t>
  </si>
  <si>
    <t>FUNKCIJSKA KLASIFIKACIJA 0912 -OSNOVNO OBRAZOVANJE</t>
  </si>
  <si>
    <t>Usluge tekućeg i investicijskog održavanja građevinskih objekata- opremanje</t>
  </si>
  <si>
    <t>454</t>
  </si>
  <si>
    <t>DODATNA ULAGANJA ZA OSTALU NEFINANCIJSKU IMOVINU</t>
  </si>
  <si>
    <t>Dodatna ulaganja za ostalu nefinancijsku imovinu</t>
  </si>
  <si>
    <t>FUNKCIJSKA KLASIFIKACIJA 0911 -PREDŠKOLSKO OBRAZOVANJE</t>
  </si>
  <si>
    <t>4541</t>
  </si>
  <si>
    <t>Tekuće donacije  u novcu -opće mjere za sprečavanje zaraznih bolesti</t>
  </si>
  <si>
    <t>Tekuće donacije  u novcu -primarna zdravstvena zaštita</t>
  </si>
  <si>
    <t>FUNKCIJSKA KLASIFIKACIJA 0112 - FINANCIJSKI I FISKALNI POSLOVI</t>
  </si>
  <si>
    <t>FUNKCIJSKA KLASIFIKACIJA 0560 - POSLOVI I USLUGE ZAŠTITE OKOLIŠA KOJI NISU DRUGDJE KLASIFICIRANI</t>
  </si>
  <si>
    <t>KAPITALNI PROJEKAT K301001: PROJEKAT IN FIORE</t>
  </si>
  <si>
    <t>KAPITALNI PROJEKAT K301002: PROJEKAT ADRIA NET</t>
  </si>
  <si>
    <t>FUNKCIJSKA KLASIFIKACIJA 0640 - ULIČNA RASVJETA</t>
  </si>
  <si>
    <t xml:space="preserve">Tekuće donacije  u novcu -veterinarske mjere </t>
  </si>
  <si>
    <t>FUNKCIJSKA KLASIFIKACIJA 0810 -SLUŽBE REKREACIJE I SPORTA</t>
  </si>
  <si>
    <t>Usluge tekućeg i investicijskog održavanja software-a</t>
  </si>
  <si>
    <t>3812</t>
  </si>
  <si>
    <t>Tekuće donacije u naravi</t>
  </si>
  <si>
    <t>Tekuće donacije u novcu-Ustanove u kulturi</t>
  </si>
  <si>
    <t>Tekuće donacije u novcu-Književni programi</t>
  </si>
  <si>
    <t>Tekuće donacije u novcu-Glazbeni programi</t>
  </si>
  <si>
    <t>Tekuće donacije u novcu -  ostale udruge</t>
  </si>
  <si>
    <t>FUNKCIJSKA KLASIFIKACIJA 0860 - RASHODI ZA REKREACIJU, KULTURU
I RELIGIJU KOJI NISU DRUGDJE SVRSTANI</t>
  </si>
  <si>
    <t>FUNKCIJSKA KLASIFIKACIJA 0840 - RELIGIJSKE I DRUGE SLUŽBE ZAJEDNICE</t>
  </si>
  <si>
    <t>FUNKCIJSKA KLASIFIKACIJA 0942 -DRUGI STUPANJ VISOKE NAOBRAZBE</t>
  </si>
  <si>
    <t>Naknade građanima i kućanstvima u novcu - Naknada socijalno ugroženima</t>
  </si>
  <si>
    <t>Tekuće donacije  u novcu - socijalne ustanove</t>
  </si>
  <si>
    <t>Tekuće donacije  u novcu - udruge</t>
  </si>
  <si>
    <t>Tekuće donacije  u novcu -udruge u zdravstvu</t>
  </si>
  <si>
    <t>Tekuće donacije  u novcu -mjere za suzbijanje ovisnosti</t>
  </si>
  <si>
    <t>(VIŠAK PRIHODA I REZERVIRANJA/MANJAK)</t>
  </si>
  <si>
    <t>Prihodi poslovanja</t>
  </si>
  <si>
    <t>Prihodi od prodaje nefinancijske imovine</t>
  </si>
  <si>
    <t>Rashodi poslovanja</t>
  </si>
  <si>
    <t>Rashodi za nabavu nefinancijske imovine</t>
  </si>
  <si>
    <t>SVEUKUPNO RASHODI POSLOVANJA</t>
  </si>
  <si>
    <t>SVEUKUPNO RASHODI ZA NABAVU NEFINANCIJSKE IMOVINE</t>
  </si>
  <si>
    <t>AKTIVNOST: A201002 OTPLATA KREDITA</t>
  </si>
  <si>
    <t>Komunalne usluge - plan malih komunalnih akcija</t>
  </si>
  <si>
    <t>Tekuće donacije  u novcu -nepredviđene intervencije</t>
  </si>
  <si>
    <t xml:space="preserve">SUBVENCIJE </t>
  </si>
  <si>
    <t>UKUPNO PRIHODI</t>
  </si>
  <si>
    <t>UKUPNO RASHODI</t>
  </si>
  <si>
    <t>Komunalne usluge - održavanje javnih zelenih površina</t>
  </si>
  <si>
    <t>3131</t>
  </si>
  <si>
    <t>Doprinosi za mirovinsko  osiguranje</t>
  </si>
  <si>
    <t>Doprinosi za mirovinsko osiguranje</t>
  </si>
  <si>
    <t>20</t>
  </si>
  <si>
    <t>21</t>
  </si>
  <si>
    <t>22</t>
  </si>
  <si>
    <t>23</t>
  </si>
  <si>
    <t>24</t>
  </si>
  <si>
    <t>25</t>
  </si>
  <si>
    <t>26</t>
  </si>
  <si>
    <t>39</t>
  </si>
  <si>
    <t>40</t>
  </si>
  <si>
    <t>43</t>
  </si>
  <si>
    <t>44</t>
  </si>
  <si>
    <t>46</t>
  </si>
  <si>
    <t>47</t>
  </si>
  <si>
    <t>48</t>
  </si>
  <si>
    <t>49</t>
  </si>
  <si>
    <t>50</t>
  </si>
  <si>
    <t>52</t>
  </si>
  <si>
    <t>55</t>
  </si>
  <si>
    <t>56</t>
  </si>
  <si>
    <t>57</t>
  </si>
  <si>
    <t>58</t>
  </si>
  <si>
    <t>59</t>
  </si>
  <si>
    <t>60</t>
  </si>
  <si>
    <t>62</t>
  </si>
  <si>
    <t>67</t>
  </si>
  <si>
    <t>69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</si>
  <si>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</si>
  <si>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</si>
  <si>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</si>
  <si>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</si>
  <si>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</si>
  <si>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</si>
  <si>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</si>
  <si>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</si>
  <si>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</si>
  <si>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</si>
  <si>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</si>
  <si>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</si>
  <si>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</si>
  <si>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</si>
  <si>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</si>
  <si>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</si>
  <si>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</si>
  <si>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</si>
  <si>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</si>
  <si>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</si>
  <si>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</si>
  <si>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</si>
  <si>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</si>
  <si>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</si>
  <si>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</si>
  <si>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 xml:space="preserve">AKTIVNOST A502002: UNAPREĐENJE STANDARDA U ŠKOLSTVU </t>
  </si>
  <si>
    <t xml:space="preserve">AKTIVNOST A502004: PRODUŽENI BORAVAK U OSNOVNIM ŠKOLAMA </t>
  </si>
  <si>
    <t>AKTIVNOST A502005: STIPENDIRANJE STUDENATA</t>
  </si>
  <si>
    <t>AKTIVNOST 502006: OSTALI PROGRAMI U OBRAZOVANJU</t>
  </si>
  <si>
    <t>100</t>
  </si>
  <si>
    <t>101</t>
  </si>
  <si>
    <t>102</t>
  </si>
  <si>
    <t>103</t>
  </si>
  <si>
    <t>126</t>
  </si>
  <si>
    <t>180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</si>
  <si>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</si>
  <si>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</si>
  <si>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</si>
  <si>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</si>
  <si>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</si>
  <si>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</si>
  <si>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</si>
  <si>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</si>
  <si>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</si>
  <si>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558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</si>
  <si>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</si>
  <si>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</si>
  <si>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</si>
  <si>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</si>
  <si>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</si>
  <si>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</si>
  <si>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</si>
  <si>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</si>
  <si>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</si>
  <si>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</si>
  <si>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</si>
  <si>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</si>
  <si>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</si>
  <si>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</si>
  <si>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</si>
  <si>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</si>
  <si>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</si>
  <si>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</si>
  <si>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</si>
  <si>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</si>
  <si>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</si>
  <si>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</si>
  <si>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</si>
  <si>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</si>
  <si>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</si>
  <si>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</si>
  <si>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</si>
  <si>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</si>
  <si>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</si>
  <si>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</si>
  <si>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</si>
  <si>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</si>
  <si>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</si>
  <si>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</si>
  <si>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</si>
  <si>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</si>
  <si>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</si>
  <si>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</si>
  <si>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</si>
  <si>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</si>
  <si>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</si>
  <si>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</si>
  <si>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</si>
  <si>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</si>
  <si>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</si>
  <si>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</si>
  <si>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245</t>
  </si>
  <si>
    <t>246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</si>
  <si>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</si>
  <si>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</si>
  <si>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</si>
  <si>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</si>
  <si>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</si>
  <si>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</si>
  <si>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</si>
  <si>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</si>
  <si>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</si>
  <si>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</si>
  <si>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</si>
  <si>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</si>
  <si>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</si>
  <si>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</si>
  <si>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</si>
  <si>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</si>
  <si>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</si>
  <si>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</si>
  <si>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</si>
  <si>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</si>
  <si>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</si>
  <si>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</si>
  <si>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</si>
  <si>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</si>
  <si>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</si>
  <si>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</si>
  <si>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</si>
  <si>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</si>
  <si>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277</t>
  </si>
  <si>
    <t>278</t>
  </si>
  <si>
    <t>Intelektualne i  osobne usluge</t>
  </si>
  <si>
    <t>C. RAČUN FINANCIRANJA</t>
  </si>
  <si>
    <t xml:space="preserve">MATERIJALNI RASHODI </t>
  </si>
  <si>
    <t>Nepredviđeni rashodi do visine proračunske zalihe- Rashodi za proračunsku zalihu</t>
  </si>
  <si>
    <t>Nepredviđeni rashodi do visine proračunske zalihe</t>
  </si>
  <si>
    <t>Prihodi od spomeničke rente</t>
  </si>
  <si>
    <t>Naknade građanima i kućanstvima u novcu - Prehrana</t>
  </si>
  <si>
    <t>Ostali nespomenuti prihodi - stvarni troškovi gradnje (infrastruktura)</t>
  </si>
  <si>
    <t>Komunalne usluge - čišćenje javnih površina</t>
  </si>
  <si>
    <t xml:space="preserve">  </t>
  </si>
  <si>
    <t>Usluge promidžbe i informiranja-protokol</t>
  </si>
  <si>
    <t xml:space="preserve">Tekuće donacije u novcu </t>
  </si>
  <si>
    <t>Porez i prirez na dohodak od nesamostalnog rada-za decentralizirane funkcije osnovnog školstva</t>
  </si>
  <si>
    <t>Porez i prirez na dohodak od nesamostalnog rada-za decentralizirane funkcije  vatrogastva</t>
  </si>
  <si>
    <t>KORISNIK 34848: JAVNA VATROGASNA POSTROJBA PULA</t>
  </si>
  <si>
    <t>KORISNIK 34985: PREDŠKOLSKA USTANOVA DJEČJI VRTIĆI PULA</t>
  </si>
  <si>
    <t xml:space="preserve">KORISNIK 34952:PREDŠKOLSKA USTANOVA RIN TIN TIN PULA </t>
  </si>
  <si>
    <t>KORISNIK 34889: ISTARSKO NARODNO KAZALIŠTE-GRADSKO KAZALIŠTE PULA</t>
  </si>
  <si>
    <t>KORISNIK 34936: GRADSKA KNJIŽNICA I ČITAONICA</t>
  </si>
  <si>
    <t>GLAVA 00201 - JAVNA UPRAVA I ADMINISTRACIJA ODJELA</t>
  </si>
  <si>
    <t xml:space="preserve"> PROGRAM:2002 RAZVOJ GOSPODARSTVA</t>
  </si>
  <si>
    <t>GLAVA 00202 - GOSPODARSTVO</t>
  </si>
  <si>
    <t>TEKUĆI PROJEKAT:T202001 SUBVENCIONIRANJE KAMATA ZA ODOBRENE KREDITE</t>
  </si>
  <si>
    <t>TEKUĆI PROJEKAT:T202003 RAZVOJ PULSKOG CENTRA ZA PODUZETNIŠTVO</t>
  </si>
  <si>
    <t>TEKUĆI PROJEKAT:T202002 POTICANJE MALOG GOSPODARSTVA</t>
  </si>
  <si>
    <t>UKUPNO RAZDJEL 009</t>
  </si>
  <si>
    <t>UKUPNO RAZDJEL 002</t>
  </si>
  <si>
    <t>UKUPNO RAZDJEL 008</t>
  </si>
  <si>
    <t>UKUPNO RAZDJEL 007</t>
  </si>
  <si>
    <t>GLAVA 00701 - JAVNA UPRAVA I ADMINISTRACIJA ODJELA</t>
  </si>
  <si>
    <t>GLAVA 00702 - KULTURA</t>
  </si>
  <si>
    <t xml:space="preserve"> PROGRAM 7002: JAVNE POTREBE U KULTURI</t>
  </si>
  <si>
    <t>AKTIVNOST A702001: USTANOVE U KULTURI</t>
  </si>
  <si>
    <t>AKTIVNOST A702002: PULA FILM FESTIVAL</t>
  </si>
  <si>
    <t>AKTIVNOST A702003: OSTALI  PROGRAMI U KULTURI</t>
  </si>
  <si>
    <t>KAPITALNI PROJEKAT K702001: INVESTICIJE U KULTURI</t>
  </si>
  <si>
    <t>GLAVA 00601 - JAVNA UPRAVA I ADMINISTRACIJA ODJELA</t>
  </si>
  <si>
    <t>PROGRAM 6001: PRIPREMA I DONOŠENJE AKATA IZ DJELOKRUGA ODJELA</t>
  </si>
  <si>
    <t>AKTIVNOST:A601001 ADMINISTRATIVNO, TEHNIČKO I STRUČNO OSOBLJE</t>
  </si>
  <si>
    <t>AKTIVNOST:A900001 ADMINISTRATIVNO, TEHNIČKO I STRUČNO OSOBLJE</t>
  </si>
  <si>
    <t>AKTIVNOST:A800001 ADMINISTRATIVNO, TEHNIČKO I STRUČNO OSOBLJE</t>
  </si>
  <si>
    <t>AKTIVNOST A701001: ADMINISTRATIVNO, TEHNIČKO I STRUČNO OSOBLJE</t>
  </si>
  <si>
    <t>AKTIVNOST:A201001 ADMINISTRATIVNO, TEHNIČKO I STRUČNO OSOBLJE</t>
  </si>
  <si>
    <t>GLAVA 00602 - SOCIJALNA SKRB</t>
  </si>
  <si>
    <t xml:space="preserve">AKTIVNOST A602001:POMOĆ SOCIJALNO UGROŽENOJ KATEGORIJI GRAĐANA </t>
  </si>
  <si>
    <t>PROGRAM 6002: PROGRAM SOCIJALNE SKRBI</t>
  </si>
  <si>
    <t>AKTIVNOST A602002:JAVNE USTANOVE I UDRUGE U SOCIJALNOJ SKRBI</t>
  </si>
  <si>
    <t>GLAVA 00603 - ZDRAVSTVO I VETERINARSTVO</t>
  </si>
  <si>
    <t xml:space="preserve"> PROGRAM 6003: ZDRAVSTVENA ZAŠTITA</t>
  </si>
  <si>
    <t>AKTIVNOST A603001:JAVNOZDRAVSTVENE MJERE</t>
  </si>
  <si>
    <t>UKUPNO RAZDJEL 006</t>
  </si>
  <si>
    <t>UKUPNO RAZDJEL 005</t>
  </si>
  <si>
    <t>GLAVA 00501- JAVNA UPRAVA I ADMINISTRACIJA ODJELA</t>
  </si>
  <si>
    <t>PROGRAM : 7001 PRIPREMA I DONOŠENJE AKATA IZ DJELOKRUGA ODJELA</t>
  </si>
  <si>
    <t>PROGRAM 5001: PRIPREMA I DONOŠENJE AKATA IZ DJELOKRUGA ODJELA</t>
  </si>
  <si>
    <t>AKTIVNOST A501001: ADMINISTRATIVNO, TEHNIČKO I STRUČNO OSOBLJE</t>
  </si>
  <si>
    <t>GLAVA 00502 - OBRAZOVANJE</t>
  </si>
  <si>
    <t>KAPITALNI PROJEKAT K102002: UREĐENJE  PROSTORIJA ZA UREDOVANJE MJESNIH ODBORA</t>
  </si>
  <si>
    <t xml:space="preserve">AKTIVNOST A502001: DECENTRALIZIRANE FUNKCIJE OSNOVNOŠKOLSKOG OBRAZOVANJA </t>
  </si>
  <si>
    <t>PROGRAM 5002: JAVNE POTREBE U OSNOVNOM ŠKOLSTVU DO STANDARDA</t>
  </si>
  <si>
    <t>PROGRAM 5003:JAVNE POTREBE U OSNOVNOM ŠKOLSTVU I NAOBRAZBI IZNAD STANDARDA</t>
  </si>
  <si>
    <t>GLAVA 00503 - PREDŠKOLSKI ODGOJ</t>
  </si>
  <si>
    <t>PROGRAM 5003: PREDŠKOLSKI ODGOJ</t>
  </si>
  <si>
    <t xml:space="preserve">AKTIVNOST A503001:PREDŠKOLSKE USTANOVE  </t>
  </si>
  <si>
    <t>AKTIVNOST A503002:OSTALE USTANOVE U DJELATNOSTI PREDŠKOLSKOG ODGOJA</t>
  </si>
  <si>
    <t>GLAVA 00504 - SPORT</t>
  </si>
  <si>
    <t xml:space="preserve"> PROGRAM 5004: JAVNE POTREBE U SPORTU </t>
  </si>
  <si>
    <t>AKTIVNOST A504004:POTICANJE I PROMICANJE SPORTA</t>
  </si>
  <si>
    <t>AKTIVNOST A504005:PROVOĐENJE SPORTSKIH AKTIVNOSTI DJECE I MLADEŽI</t>
  </si>
  <si>
    <t>AKTIVNOST A504006:DJELOVANJE SPORTSKIH UDRUGA I SAVEZA SPORTOVA</t>
  </si>
  <si>
    <t>AKTIVNOST A504008:ZAPOŠLJAVANJE OSOBA ZA OBAVLJANJE STRUČNIH POSLOVA U SPORTU</t>
  </si>
  <si>
    <t>AKTIVNOST A504009:SPORTSKO REKREACIJSKE AKTIVNOSTI GRAĐANA</t>
  </si>
  <si>
    <t>AKTIVNOST A504010:SPORTSKE AKTIVNOSTI OSOBA S TEŠKOĆAMA I OSOBA S INVALIDITETOM</t>
  </si>
  <si>
    <t>296</t>
  </si>
  <si>
    <t>559</t>
  </si>
  <si>
    <t>AKTIVNOST A504011:PLANIRANJE, IZGRADNJA, ODRŽAVANJE I KORIŠTENJE SPORTSKIH OBJEKATA</t>
  </si>
  <si>
    <t>AKTIVNOST A504012:FINANCIRANJE ZNANSTVENIH I RAZVOJNIH PROJEKATA, ELABORATA I STUDIJA U FUNKCIJI RAZVOJA SPORTA GRADA</t>
  </si>
  <si>
    <t>GLAVA 00505 - TEHNIČKA KULTURA</t>
  </si>
  <si>
    <t>PROGRAM 5005: JAVNE POTREBE U TEHNIČKOJ KULTURI</t>
  </si>
  <si>
    <t>AKTIVNOST A505001:ZAJEDNICA TEHNIČKE KULTURE</t>
  </si>
  <si>
    <t>AKTIVNOST A505002:DRUGI PROGRAMI U TEHNIČKOJ KULTURI</t>
  </si>
  <si>
    <t>UKUPNO RAZDJEL 003</t>
  </si>
  <si>
    <t>UKUPNO RAZDJEL 004</t>
  </si>
  <si>
    <t>UKUPNO RAZDJEL 001</t>
  </si>
  <si>
    <t>GLAVA 00101- JAVNA UPRAVA I ADMINISTRACIJA ODJELA</t>
  </si>
  <si>
    <t>PROGRAM 1001: PRIPREMA I DONOŠENJE AKATA IZ DJELOKRUGA ODJELA</t>
  </si>
  <si>
    <t>AKTIVNOST A101001: ADMINISTRATIVNO, TEHNIČKO I STRUČNO OSOBLJE</t>
  </si>
  <si>
    <t>AKTIVNOST A101002:PREDSTAVNIČKA, IZVRŠNA I RADNA TIJELA GRADA</t>
  </si>
  <si>
    <t xml:space="preserve">KAPITALNI PROJEKAT K101001: INFORMATIZACIJA </t>
  </si>
  <si>
    <t xml:space="preserve">AKTIVNOST A101003: IZRADA SUSTAVA ZA UPRAVLJANJE DOKUMENTIMA </t>
  </si>
  <si>
    <t>AKTIVNOST A101004: IZRADA WEB STRANICA</t>
  </si>
  <si>
    <t>KAPITALNI PROJEKAT K101002: OPREMANJE PROSTORIJA ZA UREDOVANJE</t>
  </si>
  <si>
    <t>AKTIVNOST A101005 UREĐENJE PROSTORIJA ZA UREDOVANJE</t>
  </si>
  <si>
    <t>GLAVA 00102 - MJESNA SAMOUPRAVA</t>
  </si>
  <si>
    <t>PROGRAM 1002: RAZVOJ MJESNE SAMOUPRAVE NA PODRUČJU GRADA PULE</t>
  </si>
  <si>
    <t xml:space="preserve">AKTIVNOST A102001: OPĆI I ADMINISTRATIVNI POSLOVI </t>
  </si>
  <si>
    <t>KAPITALNI PROJEKAT K101001: OPREMANJE  PROSTORA UREDOVANJA MJESNIH ODBORA</t>
  </si>
  <si>
    <t>GLAVA 00103 -MANJINSKA SAMOUPRAVA</t>
  </si>
  <si>
    <t>AKTIVNOST A603002:VETERINARSKE MJERE</t>
  </si>
  <si>
    <t>PROGRAM 1003: RAZVOJ NACIONALNIH MANJINA NA PODRUČJU GRADA PULE</t>
  </si>
  <si>
    <t xml:space="preserve">AKTIVNOST A103001: POSLOVI REDOVNE DJELATNOSTI </t>
  </si>
  <si>
    <t>GLAVA 00104 -UDRUGE CIVILNOG DRUŠTVA</t>
  </si>
  <si>
    <t>PROGRAM 1004: DONACIJE UDRUGAMA GRAĐANA I NEPROFITNIM ORGANIZACIJAMA</t>
  </si>
  <si>
    <t>GLAVA 00105  VATROGASTVO I PODRUČNA VATROGASNA ZAJEDNICA</t>
  </si>
  <si>
    <t xml:space="preserve"> PROGRAM 1005: FINANCIRANJE DJELATNOSTI VATROGASTVA</t>
  </si>
  <si>
    <t>AKTIVNOST A105001: JAVNA VATROGASNA POSTROJBA PULA</t>
  </si>
  <si>
    <t>AKTIVNOST A105002: PODRUČNA VATROGASNA ZAJEDNICA</t>
  </si>
  <si>
    <t>GLAVA 00106  ZAŠTITA I SPAŠAVANJE</t>
  </si>
  <si>
    <t xml:space="preserve"> PROGRAM 1006: ZAŠTITA I SPAŠAVANJE</t>
  </si>
  <si>
    <t>AKTIVNOST A106001: ZAŠTITA I SPAŠANJE</t>
  </si>
  <si>
    <t>AKTIVNOST A104001: UDRUGE CIVILNOG DRUŠTVA</t>
  </si>
  <si>
    <t>PROGRAM 3001: PRIPREMA I DONOŠENJE AKATA IZ DJELOKRUGA ODJELA</t>
  </si>
  <si>
    <t>AKTIVNOST A301001: ADMINISTRATIVNO, TEHNIČKO I STRUČNO OSOBLJE</t>
  </si>
  <si>
    <t xml:space="preserve"> PROGRAM:3002 PROSTORNO UREĐENJE GRADA PULE </t>
  </si>
  <si>
    <t>AKTIVNOST A301003: ZAŠTITA OKOLIŠA</t>
  </si>
  <si>
    <t>AKTIVNOST A301004: UREĐENJE RIVE</t>
  </si>
  <si>
    <t>GLAVA 00401- JAVNA UPRAVA I ADMINISTRACIJA ODJELA</t>
  </si>
  <si>
    <t>Tekuće donacije  u novcu -gradski zdravstveni programi</t>
  </si>
  <si>
    <t>PROGRAM 4001: PRIPREMA I DONOŠENJE AKATA IZ DJELOKRUGA ODJELA</t>
  </si>
  <si>
    <t>AKTIVNOST A401001: ADMINISTRATIVNO, TEHNIČKO I STRUČNO OSOBLJE</t>
  </si>
  <si>
    <t>AKTIVNOST A301002: IZRADA PROSTORNIH I DETALJNIH PLANOVA UREĐENJA</t>
  </si>
  <si>
    <t>GLAVA 00402 KOMUNALNO GOSPODARSTVO</t>
  </si>
  <si>
    <t xml:space="preserve"> PROGRAM:4002 PRIPREMA ZEMLJIŠTA</t>
  </si>
  <si>
    <t>AKTIVNOST A402001: PRIPREMA ZEMLJIŠTA</t>
  </si>
  <si>
    <t>KAPITALNI PROJEKAT K402001: KUPNJA POSLOVNOG OBJEKTA -ZGRADA BRAVARIJE D.O.O. PULA</t>
  </si>
  <si>
    <t xml:space="preserve"> PROGRAM 4003: IZGRADNJA</t>
  </si>
  <si>
    <t xml:space="preserve"> PROGRAM 4004: ODRŽAVANJE KOMUNALNE INFRASTRUKTURE</t>
  </si>
  <si>
    <t>FUNKCIJSKA KLASIFIKACIJA 0660 - RASHODI VEZANI ZA STANOVANJE I KOMUNALNE POGODNOSTI KOJE NISU DRUGDJE SVRSTANE</t>
  </si>
  <si>
    <t>Ceste, željeznice i slični građevinski objekti - izgradnja komunalne infrastrukture
- stvarni troškovi gradnje</t>
  </si>
  <si>
    <t>Tekuće pomoći iz gradskog i općinskih proračuna za financiranje JVP</t>
  </si>
  <si>
    <t xml:space="preserve">Tekuće donacije </t>
  </si>
  <si>
    <t xml:space="preserve">Ostali nespomenuti rashodi poslovanja-sudske pristojbe   </t>
  </si>
  <si>
    <t>Tekuće pomoći iz državnog proračuna za predškolski odgoj</t>
  </si>
  <si>
    <t>Tekuće donacije u novcu - udruge proizašle iz rata</t>
  </si>
  <si>
    <t>Tekuće donacije u novcu - sindikalne organizacije</t>
  </si>
  <si>
    <t>R1-U.O.ZA LOKALNU SAMOUPRAVU</t>
  </si>
  <si>
    <t>R2-U.O. ZA PRORAČUN I GOSPODARSTVO</t>
  </si>
  <si>
    <t>FUNKCIJSKA KLASIFIKACIJA 0660 - RASHODI VEZANI ZA STANOVANJE
I KOMUNALNE POGODNOSTI KOJE NISU DRUGDJE SVRSTANE</t>
  </si>
  <si>
    <t>FUNKCIJSKA KLASIFIKACIJA 0443 - GRAĐEVINARSTVO</t>
  </si>
  <si>
    <t>KORISNIK: VIJEĆE TALIJANSKE NACIONALNE MANJINE</t>
  </si>
  <si>
    <t>KORISNIK: VIJEĆE ROMSKE NACIONALNE MANJINE</t>
  </si>
  <si>
    <t>KORISNIK: VIJEĆE MAĐARSKE NACIONALNE MANJINE</t>
  </si>
  <si>
    <t>KORISNIK: VIJEĆE SRPSKE NACIONALNE MANJINE</t>
  </si>
  <si>
    <t>KORISNIK: VIJEĆE MAKEDONSKE NACIONALNE MANJINE</t>
  </si>
  <si>
    <t>KORISNIK: VIJEĆE CRNOGORSKE NACIONALNE MANJINE</t>
  </si>
  <si>
    <t>KORISNIK: VIJEĆE SLOVENSKE NACIONALNE MANJINE</t>
  </si>
  <si>
    <t>KORISNIK: VIJEĆE ALBANSKE NACIONALNE MANJNE</t>
  </si>
  <si>
    <t>KORISNIK: VIJEĆE BOŠNJAČKE NACIONALNE MANJINE</t>
  </si>
  <si>
    <t>KORISNIK : MJESNI ODBOR STARI GRAD</t>
  </si>
  <si>
    <t>KORISNIK : MJESNI ODBOR GREGOVICA</t>
  </si>
  <si>
    <t>KORISNIK: MJESNI ODBOR NOVA VERUDA</t>
  </si>
  <si>
    <t>KORISNIK: MJESNI ODBOR MONTE ZARO</t>
  </si>
  <si>
    <t>KORISNIK: MJESNI ODBOR VIDIKOVAC</t>
  </si>
  <si>
    <t>KORISNIK: MJESNI ODBOR VALDEBEK</t>
  </si>
  <si>
    <t>KORISNIK: MJESNI ODBOR ŠTINJAN</t>
  </si>
  <si>
    <t>KORISNIK: MJESNI ODBOR BUSOLER</t>
  </si>
  <si>
    <t>KORISNIK: MJESNI ODBOR ARENA</t>
  </si>
  <si>
    <t>KORISNIK: MJESNI ODBOR SV. POLIKARP SISPLAC</t>
  </si>
  <si>
    <t>KORISNIK: MJESNI ODBOR KAŠTANJER</t>
  </si>
  <si>
    <t>KORISNIK: MJESNI ODBOR VELI VRH</t>
  </si>
  <si>
    <t>KORISNIK: MJESNI ODBOR MONVIDAL</t>
  </si>
  <si>
    <t>KORISNIK: MJESNI ODBOR ŠIJANA</t>
  </si>
  <si>
    <t>KORISNIK: MJESNI ODBOR STOJA</t>
  </si>
  <si>
    <t>KORISNIK : MJESNI ODBOR VERUDA</t>
  </si>
  <si>
    <t>Komunalne usluge - održavanje uređaja i objekata na pomorskom dobru</t>
  </si>
  <si>
    <t>Ostali građevinski objekti-uređenje naselja Štinjan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</si>
  <si>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</si>
  <si>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</si>
  <si>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</si>
  <si>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</si>
  <si>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</si>
  <si>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</si>
  <si>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</si>
  <si>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</si>
  <si>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</si>
  <si>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</si>
  <si>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</si>
  <si>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</si>
  <si>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</si>
  <si>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</si>
  <si>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</si>
  <si>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</si>
  <si>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27</t>
  </si>
  <si>
    <t>28</t>
  </si>
  <si>
    <t>29</t>
  </si>
  <si>
    <t>30</t>
  </si>
  <si>
    <t>33</t>
  </si>
  <si>
    <t>70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</si>
  <si>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</si>
  <si>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</si>
  <si>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</si>
  <si>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</si>
  <si>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</si>
  <si>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</si>
  <si>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</si>
  <si>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</si>
  <si>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</si>
  <si>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</si>
  <si>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</si>
  <si>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</si>
  <si>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</si>
  <si>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</si>
  <si>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</si>
  <si>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</si>
  <si>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</si>
  <si>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</si>
  <si>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</si>
  <si>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</si>
  <si>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</si>
  <si>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</si>
  <si>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</si>
  <si>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</si>
  <si>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</si>
  <si>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</si>
  <si>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</si>
  <si>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</si>
  <si>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</si>
  <si>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</si>
  <si>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</si>
  <si>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</si>
  <si>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</si>
  <si>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</si>
  <si>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</si>
  <si>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</si>
  <si>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</si>
  <si>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</si>
  <si>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</si>
  <si>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</si>
  <si>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</si>
  <si>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</si>
  <si>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</si>
  <si>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</si>
  <si>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</si>
  <si>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177</t>
  </si>
  <si>
    <t>178</t>
  </si>
  <si>
    <t>Prihodi od zakupa i iznajmljivanja imovine - poslovni prostori</t>
  </si>
  <si>
    <t>Ostali nespomenuti prihodi - namjenski prihodi za izgradnju kanalizacije Jadranski projekat</t>
  </si>
  <si>
    <t>179</t>
  </si>
  <si>
    <t>181</t>
  </si>
  <si>
    <t>182</t>
  </si>
  <si>
    <t>183</t>
  </si>
  <si>
    <t>184</t>
  </si>
  <si>
    <t>185</t>
  </si>
  <si>
    <t>186</t>
  </si>
  <si>
    <t>187</t>
  </si>
  <si>
    <t>Ostala nematerijalna proizvedena imovina - idejno rješenje sustava odvodnje</t>
  </si>
  <si>
    <t>325</t>
  </si>
  <si>
    <t>326</t>
  </si>
  <si>
    <t>Usluge tekućeg i investicijskog održavanja- povrat ulaganja Trg I istarske brigade</t>
  </si>
  <si>
    <t>Uređaji, strojevi i oprema za ostale namjene- oprema za regulaciju prometa</t>
  </si>
  <si>
    <t>231</t>
  </si>
  <si>
    <t>243</t>
  </si>
  <si>
    <t>247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</si>
  <si>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</si>
  <si>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</si>
  <si>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</si>
  <si>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</si>
  <si>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</si>
  <si>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</si>
  <si>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</si>
  <si>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</si>
  <si>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</si>
  <si>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</si>
  <si>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</si>
  <si>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</si>
  <si>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</si>
  <si>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</si>
  <si>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</si>
  <si>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</si>
  <si>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305</t>
  </si>
  <si>
    <t>306</t>
  </si>
  <si>
    <t>307</t>
  </si>
  <si>
    <t>308</t>
  </si>
  <si>
    <t>309</t>
  </si>
  <si>
    <t>310</t>
  </si>
  <si>
    <t>327</t>
  </si>
  <si>
    <t>328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</si>
  <si>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</si>
  <si>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</si>
  <si>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</si>
  <si>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</si>
  <si>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</si>
  <si>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</si>
  <si>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</si>
  <si>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</si>
  <si>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</si>
  <si>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</si>
  <si>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</si>
  <si>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</si>
  <si>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344</t>
  </si>
  <si>
    <t>345</t>
  </si>
  <si>
    <t>346</t>
  </si>
  <si>
    <t>347</t>
  </si>
  <si>
    <t>348</t>
  </si>
  <si>
    <t>349</t>
  </si>
  <si>
    <t>350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</si>
  <si>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</si>
  <si>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</si>
  <si>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</si>
  <si>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</si>
  <si>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</si>
  <si>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</si>
  <si>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</si>
  <si>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</si>
  <si>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</si>
  <si>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</si>
  <si>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364</t>
  </si>
  <si>
    <t>365</t>
  </si>
  <si>
    <t>366</t>
  </si>
  <si>
    <t>367</t>
  </si>
  <si>
    <t>368</t>
  </si>
  <si>
    <t>369</t>
  </si>
  <si>
    <t>370</t>
  </si>
  <si>
    <t>371</t>
  </si>
  <si>
    <t>275</t>
  </si>
  <si>
    <t>279</t>
  </si>
  <si>
    <t>Tekuće donacije  u novcu -intervencije u veterinarstvu</t>
  </si>
  <si>
    <t>3113</t>
  </si>
  <si>
    <t>Plaće za prekovremeni rad</t>
  </si>
  <si>
    <t>4226</t>
  </si>
  <si>
    <t xml:space="preserve">Sportska oprema </t>
  </si>
  <si>
    <t>Tekuće donacije u novcu-plaće i materijalni troškovi</t>
  </si>
  <si>
    <t>Tekuće donacije u novcu-programi</t>
  </si>
  <si>
    <t xml:space="preserve">Ostala nematerijalna proizvedena imovina </t>
  </si>
  <si>
    <t>Tekuće donacije u novcu-SAKUD i članice</t>
  </si>
  <si>
    <t>Tekuće donacije  u novcu - socijalne akcije u Mjesnim odborima</t>
  </si>
  <si>
    <t>Tekuće donacije u novcu-ostali programi</t>
  </si>
  <si>
    <t>Tekuće donacije u novcu-Nove medijske kulture i kultura mladih</t>
  </si>
  <si>
    <t>Dodatna ulaganja za ostalu nefinancijsku imovinu-Centar udruga Rojc</t>
  </si>
  <si>
    <t>Dodatna ulaganja za ostalu nefinancijsku imovinu-MMC LUKA</t>
  </si>
  <si>
    <t>Dodatna ulaganja za ostalu nefinancijsku imovinu-SAKUD</t>
  </si>
  <si>
    <t>Tekuće donacije u novcu-Zaštita i očuvanje baštine</t>
  </si>
  <si>
    <t>Tekuće donacije u novcu-Centar udruga Rojc</t>
  </si>
  <si>
    <t>Ostali nespomenuti rashodi poslovanja - Europske integracije</t>
  </si>
  <si>
    <t>Usluge tekućeg i investicijskog održavanja-skloništa</t>
  </si>
  <si>
    <t>Ostali nespomenuti rashodi poslovanja-Razvoj civilne zaštite</t>
  </si>
  <si>
    <t>Ostali nespomenuti rashodi poslovanja-Područna vatrogasna zajednica</t>
  </si>
  <si>
    <t>Ostali nespomenuti rashodi poslovanja-Vatrogasna zajednica Istarske županije</t>
  </si>
  <si>
    <t>FUNKCIJSKA KLASIFIKACIJA 0980 -USLUGE OBRAZOVANJA KOJE NISU
 DRUGDJE SVRSTANE</t>
  </si>
  <si>
    <t>FUNKCIJSKA KLASIFIKACIJA 1070 -SOCIJALNA POMOĆ STANOVNIŠTVU KOJE NIJE OBUHVAĆENO REDOVNIM SOCIJALNIM PROGRAMIMA</t>
  </si>
  <si>
    <t>IZDACI ZA DIONICE I UDJELE U GLAVNICI</t>
  </si>
  <si>
    <t>532</t>
  </si>
  <si>
    <t>DIONICE I UDJELI U GLAVNICI TRGOVAČKIH DRUŠTAVA U JAVNOM SEKTORU</t>
  </si>
  <si>
    <t>5321</t>
  </si>
  <si>
    <t>Tekuće donacije u novcu - sufinanciranje javnog prijevoza studenata</t>
  </si>
  <si>
    <t>Dionice i udjeli u glavnici trgovačkih društava u javnom sektoru</t>
  </si>
  <si>
    <t>Ostali građevinski objekti-izgradnja parkirališta</t>
  </si>
  <si>
    <t>Tekuće donacije u novcu-sufinanciranje rada PCP-a</t>
  </si>
  <si>
    <t>Tekuće donacije u novcu-scenski, dramski i filmski programi</t>
  </si>
  <si>
    <t>Ostali nespomenuti prihodi - financiranje radova</t>
  </si>
  <si>
    <t>Ceste, željeznice i slični građevinski objekti - izgradnja komunalne infrastrukture
- financiranje radova</t>
  </si>
  <si>
    <t>Ostali građevinski objekti-izgradnja groblja u Štinjanu</t>
  </si>
  <si>
    <t>Uredska oprema i namještaj-računala i računalna oprema</t>
  </si>
  <si>
    <t>Ostala nematerijalna proizvedena imovina- projektna dokumentacija</t>
  </si>
  <si>
    <t xml:space="preserve">Intelektualne i osobne usluge  </t>
  </si>
  <si>
    <t>Ostale usluge-usluge pri registraciji prijevoznih sredstava</t>
  </si>
  <si>
    <t>Dio poreza na dohodak dobiven kroz potpore izravnanja za decentralizirane funkcije osnovnog školstva</t>
  </si>
  <si>
    <t>Subvencije poljoprivrednicima, obrtnicima, malim i srednjim poduzetnicima - subvencija kamata</t>
  </si>
  <si>
    <t>373</t>
  </si>
  <si>
    <t>374</t>
  </si>
  <si>
    <t>375</t>
  </si>
  <si>
    <t>376</t>
  </si>
  <si>
    <t>377</t>
  </si>
  <si>
    <t>Tekuće donacije  u naravi</t>
  </si>
  <si>
    <t>Tekuće pomoći iz županijskog proračuna za ogrijev</t>
  </si>
  <si>
    <t>Boravišna pristojba</t>
  </si>
  <si>
    <t>Zemljište</t>
  </si>
  <si>
    <t>Stambeni objekti</t>
  </si>
  <si>
    <t>Zdravstvene i veterinarske mjere</t>
  </si>
  <si>
    <t>4263</t>
  </si>
  <si>
    <t>Umjetnička, literarna i znanstvena djela-kulturne manifestacije</t>
  </si>
  <si>
    <t>412</t>
  </si>
  <si>
    <t>NEMATERIJALNA IMOVINA</t>
  </si>
  <si>
    <t>4123</t>
  </si>
  <si>
    <t>Licence</t>
  </si>
  <si>
    <t>Ostali nespomenuti rashodi poslovanja - Izrada sustava upravljanja dokumentima</t>
  </si>
  <si>
    <t>3294</t>
  </si>
  <si>
    <t>Članarine</t>
  </si>
  <si>
    <t>4225</t>
  </si>
  <si>
    <t>Instrumenti, uređaji i strojevi</t>
  </si>
  <si>
    <t>Energija -utrošak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</si>
</sst>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0;[Red]#,##0.00"/>
    <numFmt numFmtId="173" formatCode="#,##0.00_ ;[Red]\-#,##0.00\ "/>
    <numFmt numFmtId="174" formatCode="#,##0.00_ ;\-#,##0.00\ "/>
  </numFmts>
  <fonts count="16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1"/>
    </font>
    <font>
      <sz val="12"/>
      <name val="Arial"/>
      <family val="0"/>
    </font>
    <font>
      <b/>
      <sz val="12"/>
      <color indexed="8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" fontId="2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8" xfId="0" applyFont="1" applyBorder="1" applyAlignment="1">
      <alignment vertical="center" textRotation="90"/>
    </xf>
    <xf numFmtId="0" fontId="1" fillId="0" borderId="9" xfId="0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18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textRotation="90" wrapText="1"/>
    </xf>
    <xf numFmtId="49" fontId="1" fillId="0" borderId="4" xfId="0" applyNumberFormat="1" applyFont="1" applyBorder="1" applyAlignment="1">
      <alignment horizontal="left" vertical="center" textRotation="90" wrapText="1"/>
    </xf>
    <xf numFmtId="49" fontId="2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 textRotation="90" wrapText="1"/>
    </xf>
    <xf numFmtId="49" fontId="1" fillId="0" borderId="7" xfId="0" applyNumberFormat="1" applyFont="1" applyBorder="1" applyAlignment="1">
      <alignment horizontal="left" vertical="center" textRotation="90" wrapText="1"/>
    </xf>
    <xf numFmtId="49" fontId="1" fillId="0" borderId="7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textRotation="90" wrapText="1"/>
    </xf>
    <xf numFmtId="49" fontId="3" fillId="0" borderId="6" xfId="0" applyNumberFormat="1" applyFont="1" applyBorder="1" applyAlignment="1">
      <alignment horizontal="left" vertical="center" textRotation="90" wrapText="1"/>
    </xf>
    <xf numFmtId="49" fontId="7" fillId="0" borderId="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textRotation="90" wrapText="1"/>
    </xf>
    <xf numFmtId="49" fontId="2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 textRotation="90" wrapText="1"/>
    </xf>
    <xf numFmtId="49" fontId="2" fillId="0" borderId="4" xfId="0" applyNumberFormat="1" applyFont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textRotation="90" wrapText="1"/>
    </xf>
    <xf numFmtId="49" fontId="2" fillId="0" borderId="6" xfId="0" applyNumberFormat="1" applyFont="1" applyFill="1" applyBorder="1" applyAlignment="1">
      <alignment horizontal="left" vertical="center"/>
    </xf>
    <xf numFmtId="4" fontId="14" fillId="0" borderId="33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/>
    </xf>
    <xf numFmtId="0" fontId="13" fillId="0" borderId="33" xfId="0" applyFont="1" applyBorder="1" applyAlignment="1">
      <alignment/>
    </xf>
    <xf numFmtId="0" fontId="0" fillId="0" borderId="17" xfId="0" applyBorder="1" applyAlignment="1">
      <alignment/>
    </xf>
    <xf numFmtId="49" fontId="1" fillId="0" borderId="7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13" fillId="0" borderId="12" xfId="0" applyNumberFormat="1" applyFont="1" applyBorder="1" applyAlignment="1">
      <alignment/>
    </xf>
    <xf numFmtId="0" fontId="0" fillId="0" borderId="5" xfId="0" applyBorder="1" applyAlignment="1">
      <alignment/>
    </xf>
    <xf numFmtId="4" fontId="0" fillId="0" borderId="12" xfId="0" applyNumberFormat="1" applyBorder="1" applyAlignment="1">
      <alignment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left" vertical="center"/>
    </xf>
    <xf numFmtId="4" fontId="1" fillId="3" borderId="16" xfId="0" applyNumberFormat="1" applyFont="1" applyFill="1" applyBorder="1" applyAlignment="1">
      <alignment horizontal="right" vertical="center" wrapText="1"/>
    </xf>
    <xf numFmtId="4" fontId="2" fillId="3" borderId="16" xfId="0" applyNumberFormat="1" applyFont="1" applyFill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3" fillId="3" borderId="16" xfId="0" applyNumberFormat="1" applyFont="1" applyFill="1" applyBorder="1" applyAlignment="1">
      <alignment horizontal="right" vertical="center" wrapText="1"/>
    </xf>
    <xf numFmtId="4" fontId="3" fillId="3" borderId="39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4" fontId="3" fillId="3" borderId="16" xfId="0" applyNumberFormat="1" applyFont="1" applyFill="1" applyBorder="1" applyAlignment="1">
      <alignment horizontal="right" vertical="center"/>
    </xf>
    <xf numFmtId="4" fontId="3" fillId="3" borderId="16" xfId="0" applyNumberFormat="1" applyFont="1" applyFill="1" applyBorder="1" applyAlignment="1">
      <alignment horizontal="right" vertical="center"/>
    </xf>
    <xf numFmtId="0" fontId="1" fillId="3" borderId="16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1" fillId="3" borderId="16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2" fillId="3" borderId="16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 textRotation="90" wrapText="1"/>
    </xf>
    <xf numFmtId="49" fontId="1" fillId="0" borderId="42" xfId="0" applyNumberFormat="1" applyFont="1" applyBorder="1" applyAlignment="1">
      <alignment horizontal="center" vertical="center" textRotation="90"/>
    </xf>
    <xf numFmtId="49" fontId="1" fillId="0" borderId="43" xfId="0" applyNumberFormat="1" applyFont="1" applyBorder="1" applyAlignment="1">
      <alignment horizontal="center" vertical="center" textRotation="90"/>
    </xf>
    <xf numFmtId="49" fontId="3" fillId="0" borderId="43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 vertical="center"/>
    </xf>
    <xf numFmtId="49" fontId="2" fillId="3" borderId="38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48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40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49" fontId="3" fillId="3" borderId="38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48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2" fillId="3" borderId="40" xfId="0" applyNumberFormat="1" applyFont="1" applyFill="1" applyBorder="1" applyAlignment="1">
      <alignment horizontal="center" vertical="center" wrapText="1"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38" xfId="0" applyNumberFormat="1" applyFont="1" applyFill="1" applyBorder="1" applyAlignment="1">
      <alignment horizontal="center" vertical="center" wrapText="1"/>
    </xf>
    <xf numFmtId="49" fontId="1" fillId="3" borderId="47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1" fillId="3" borderId="48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49" fontId="3" fillId="3" borderId="38" xfId="0" applyNumberFormat="1" applyFont="1" applyFill="1" applyBorder="1" applyAlignment="1">
      <alignment horizontal="center" vertical="center"/>
    </xf>
    <xf numFmtId="49" fontId="1" fillId="3" borderId="47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1" fillId="3" borderId="48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9" fillId="3" borderId="47" xfId="0" applyNumberFormat="1" applyFont="1" applyFill="1" applyBorder="1" applyAlignment="1">
      <alignment horizontal="center" vertical="center"/>
    </xf>
    <xf numFmtId="49" fontId="9" fillId="3" borderId="31" xfId="0" applyNumberFormat="1" applyFont="1" applyFill="1" applyBorder="1" applyAlignment="1">
      <alignment horizontal="center" vertical="center"/>
    </xf>
    <xf numFmtId="49" fontId="9" fillId="3" borderId="48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="75" zoomScaleNormal="75" zoomScaleSheetLayoutView="100" workbookViewId="0" topLeftCell="A1">
      <selection activeCell="B5" sqref="B5"/>
    </sheetView>
  </sheetViews>
  <sheetFormatPr defaultColWidth="9.140625" defaultRowHeight="12.75"/>
  <cols>
    <col min="1" max="1" width="52.57421875" style="2" customWidth="1"/>
    <col min="2" max="2" width="16.57421875" style="3" bestFit="1" customWidth="1"/>
    <col min="3" max="16384" width="7.8515625" style="3" customWidth="1"/>
  </cols>
  <sheetData>
    <row r="1" ht="16.5" thickBot="1">
      <c r="A1" s="1"/>
    </row>
    <row r="2" spans="1:2" ht="87.75" customHeight="1" thickBot="1">
      <c r="A2" s="143" t="s">
        <v>157</v>
      </c>
      <c r="B2" s="196" t="s">
        <v>87</v>
      </c>
    </row>
    <row r="3" spans="1:2" ht="15.75">
      <c r="A3" s="144" t="s">
        <v>685</v>
      </c>
      <c r="B3" s="133">
        <f>SUM(prihodi!G74)</f>
        <v>287098625</v>
      </c>
    </row>
    <row r="4" spans="1:2" ht="15.75">
      <c r="A4" s="145" t="s">
        <v>686</v>
      </c>
      <c r="B4" s="104">
        <f>SUM(prihodi!G86)</f>
        <v>36000000</v>
      </c>
    </row>
    <row r="5" spans="1:2" ht="15.75">
      <c r="A5" s="146" t="s">
        <v>695</v>
      </c>
      <c r="B5" s="134">
        <f>SUM(B4+B3)</f>
        <v>323098625</v>
      </c>
    </row>
    <row r="6" spans="1:2" ht="15.75">
      <c r="A6" s="147" t="s">
        <v>687</v>
      </c>
      <c r="B6" s="135">
        <f>SUM(rashodi!F62)</f>
        <v>227706295</v>
      </c>
    </row>
    <row r="7" spans="1:2" ht="15.75">
      <c r="A7" s="148" t="s">
        <v>688</v>
      </c>
      <c r="B7" s="136">
        <f>SUM(rashodi!F94)</f>
        <v>91430330</v>
      </c>
    </row>
    <row r="8" spans="1:2" ht="15.75">
      <c r="A8" s="149" t="s">
        <v>696</v>
      </c>
      <c r="B8" s="137">
        <f>SUM(B6:B7)</f>
        <v>319136625</v>
      </c>
    </row>
    <row r="9" spans="1:2" s="4" customFormat="1" ht="16.5" thickBot="1">
      <c r="A9" s="150" t="s">
        <v>158</v>
      </c>
      <c r="B9" s="138">
        <f>SUM(B5-B8)</f>
        <v>3962000</v>
      </c>
    </row>
    <row r="10" spans="1:2" ht="15.75">
      <c r="A10" s="151"/>
      <c r="B10" s="139"/>
    </row>
    <row r="11" spans="1:2" ht="32.25" thickBot="1">
      <c r="A11" s="152" t="s">
        <v>159</v>
      </c>
      <c r="B11" s="139"/>
    </row>
    <row r="12" spans="1:2" ht="15.75">
      <c r="A12" s="153" t="s">
        <v>684</v>
      </c>
      <c r="B12" s="140"/>
    </row>
    <row r="13" spans="1:2" ht="16.5" thickBot="1">
      <c r="A13" s="154" t="s">
        <v>160</v>
      </c>
      <c r="B13" s="119">
        <v>0</v>
      </c>
    </row>
    <row r="14" spans="1:2" ht="15.75">
      <c r="A14" s="151"/>
      <c r="B14" s="139"/>
    </row>
    <row r="15" spans="1:2" ht="16.5" thickBot="1">
      <c r="A15" s="152" t="s">
        <v>851</v>
      </c>
      <c r="B15" s="139"/>
    </row>
    <row r="16" spans="1:2" ht="15.75">
      <c r="A16" s="144" t="s">
        <v>161</v>
      </c>
      <c r="B16" s="141">
        <f>SUM('račun financiranja'!F15)</f>
        <v>2350000</v>
      </c>
    </row>
    <row r="17" spans="1:2" ht="15.75">
      <c r="A17" s="147" t="s">
        <v>162</v>
      </c>
      <c r="B17" s="135">
        <f>SUM('račun financiranja'!F5+'račun financiranja'!F11+'račun financiranja'!F8)</f>
        <v>6312000</v>
      </c>
    </row>
    <row r="18" spans="1:2" s="4" customFormat="1" ht="16.5" thickBot="1">
      <c r="A18" s="150" t="s">
        <v>163</v>
      </c>
      <c r="B18" s="138">
        <f>+B16-B17</f>
        <v>-3962000</v>
      </c>
    </row>
    <row r="19" spans="1:2" ht="16.5" thickBot="1">
      <c r="A19" s="155"/>
      <c r="B19" s="139"/>
    </row>
    <row r="20" spans="1:2" ht="63.75" thickBot="1">
      <c r="A20" s="156" t="s">
        <v>164</v>
      </c>
      <c r="B20" s="142">
        <f>SUM(B9+B13+B18)</f>
        <v>0</v>
      </c>
    </row>
    <row r="22" ht="15.75">
      <c r="B22" s="222"/>
    </row>
    <row r="23" ht="15.75">
      <c r="B23" s="222"/>
    </row>
    <row r="25" ht="15.75">
      <c r="B25" s="222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zoomScale="75" zoomScaleNormal="75" workbookViewId="0" topLeftCell="A31">
      <selection activeCell="A54" sqref="A54:G54"/>
    </sheetView>
  </sheetViews>
  <sheetFormatPr defaultColWidth="9.140625" defaultRowHeight="12.75"/>
  <cols>
    <col min="1" max="1" width="4.57421875" style="87" customWidth="1"/>
    <col min="2" max="2" width="3.57421875" style="87" customWidth="1"/>
    <col min="3" max="3" width="4.421875" style="57" bestFit="1" customWidth="1"/>
    <col min="4" max="4" width="5.421875" style="57" bestFit="1" customWidth="1"/>
    <col min="5" max="5" width="6.28125" style="57" bestFit="1" customWidth="1"/>
    <col min="6" max="6" width="81.8515625" style="57" customWidth="1"/>
    <col min="7" max="7" width="16.57421875" style="87" bestFit="1" customWidth="1"/>
    <col min="8" max="16384" width="7.8515625" style="87" customWidth="1"/>
  </cols>
  <sheetData>
    <row r="1" spans="1:7" ht="89.25" customHeight="1" thickBot="1">
      <c r="A1" s="44" t="s">
        <v>398</v>
      </c>
      <c r="B1" s="45" t="s">
        <v>414</v>
      </c>
      <c r="C1" s="45" t="s">
        <v>165</v>
      </c>
      <c r="D1" s="45" t="s">
        <v>166</v>
      </c>
      <c r="E1" s="45" t="s">
        <v>167</v>
      </c>
      <c r="F1" s="46" t="s">
        <v>233</v>
      </c>
      <c r="G1" s="196" t="s">
        <v>88</v>
      </c>
    </row>
    <row r="2" spans="1:7" ht="15" customHeight="1">
      <c r="A2" s="316" t="s">
        <v>886</v>
      </c>
      <c r="B2" s="317"/>
      <c r="C2" s="317"/>
      <c r="D2" s="317"/>
      <c r="E2" s="317"/>
      <c r="F2" s="318"/>
      <c r="G2" s="241">
        <f>SUM(G3)</f>
        <v>1283000</v>
      </c>
    </row>
    <row r="3" spans="1:7" ht="15" customHeight="1">
      <c r="A3" s="319" t="s">
        <v>887</v>
      </c>
      <c r="B3" s="320"/>
      <c r="C3" s="320"/>
      <c r="D3" s="320"/>
      <c r="E3" s="320"/>
      <c r="F3" s="321"/>
      <c r="G3" s="242">
        <f>SUM(G7+G15)</f>
        <v>1283000</v>
      </c>
    </row>
    <row r="4" spans="1:7" ht="15" customHeight="1">
      <c r="A4" s="322" t="s">
        <v>888</v>
      </c>
      <c r="B4" s="323"/>
      <c r="C4" s="323"/>
      <c r="D4" s="323"/>
      <c r="E4" s="323"/>
      <c r="F4" s="324"/>
      <c r="G4" s="243">
        <f>SUM(G7+G15)</f>
        <v>1283000</v>
      </c>
    </row>
    <row r="5" spans="1:7" ht="15" customHeight="1" thickBot="1">
      <c r="A5" s="304" t="s">
        <v>634</v>
      </c>
      <c r="B5" s="305"/>
      <c r="C5" s="305"/>
      <c r="D5" s="305"/>
      <c r="E5" s="305"/>
      <c r="F5" s="306"/>
      <c r="G5" s="253"/>
    </row>
    <row r="6" spans="1:7" ht="15" customHeight="1">
      <c r="A6" s="168"/>
      <c r="B6" s="27" t="s">
        <v>399</v>
      </c>
      <c r="C6" s="169"/>
      <c r="D6" s="169"/>
      <c r="E6" s="169"/>
      <c r="F6" s="76" t="s">
        <v>415</v>
      </c>
      <c r="G6" s="56"/>
    </row>
    <row r="7" spans="1:7" ht="15" customHeight="1">
      <c r="A7" s="168"/>
      <c r="B7" s="169"/>
      <c r="C7" s="27" t="s">
        <v>234</v>
      </c>
      <c r="D7" s="169"/>
      <c r="E7" s="169"/>
      <c r="F7" s="27" t="s">
        <v>235</v>
      </c>
      <c r="G7" s="56">
        <f>SUM(G8+G10+G12)</f>
        <v>1229000</v>
      </c>
    </row>
    <row r="8" spans="1:7" ht="15" customHeight="1">
      <c r="A8" s="168"/>
      <c r="B8" s="170"/>
      <c r="C8" s="170"/>
      <c r="D8" s="160" t="s">
        <v>236</v>
      </c>
      <c r="E8" s="170"/>
      <c r="F8" s="22" t="s">
        <v>237</v>
      </c>
      <c r="G8" s="101">
        <f>SUM(G9)</f>
        <v>980000</v>
      </c>
    </row>
    <row r="9" spans="1:7" ht="15" customHeight="1">
      <c r="A9" s="171" t="s">
        <v>522</v>
      </c>
      <c r="B9" s="170"/>
      <c r="C9" s="170"/>
      <c r="D9" s="170"/>
      <c r="E9" s="170" t="s">
        <v>238</v>
      </c>
      <c r="F9" s="23" t="s">
        <v>416</v>
      </c>
      <c r="G9" s="102">
        <v>980000</v>
      </c>
    </row>
    <row r="10" spans="1:7" ht="15.75" customHeight="1">
      <c r="A10" s="171"/>
      <c r="B10" s="170"/>
      <c r="C10" s="170"/>
      <c r="D10" s="160" t="s">
        <v>239</v>
      </c>
      <c r="E10" s="170"/>
      <c r="F10" s="22" t="s">
        <v>240</v>
      </c>
      <c r="G10" s="101">
        <f>SUM(G11)</f>
        <v>80000</v>
      </c>
    </row>
    <row r="11" spans="1:7" ht="15" customHeight="1">
      <c r="A11" s="171" t="s">
        <v>523</v>
      </c>
      <c r="B11" s="170"/>
      <c r="C11" s="170"/>
      <c r="D11" s="160"/>
      <c r="E11" s="170" t="s">
        <v>241</v>
      </c>
      <c r="F11" s="23" t="s">
        <v>242</v>
      </c>
      <c r="G11" s="102">
        <v>80000</v>
      </c>
    </row>
    <row r="12" spans="1:7" ht="15" customHeight="1">
      <c r="A12" s="171"/>
      <c r="B12" s="170"/>
      <c r="C12" s="170"/>
      <c r="D12" s="160" t="s">
        <v>243</v>
      </c>
      <c r="E12" s="170"/>
      <c r="F12" s="22" t="s">
        <v>244</v>
      </c>
      <c r="G12" s="101">
        <f>SUM(+G13+G14)</f>
        <v>169000</v>
      </c>
    </row>
    <row r="13" spans="1:7" ht="15" customHeight="1">
      <c r="A13" s="171" t="s">
        <v>524</v>
      </c>
      <c r="B13" s="170"/>
      <c r="C13" s="170"/>
      <c r="D13" s="170"/>
      <c r="E13" s="170" t="s">
        <v>245</v>
      </c>
      <c r="F13" s="23" t="s">
        <v>246</v>
      </c>
      <c r="G13" s="102">
        <v>152000</v>
      </c>
    </row>
    <row r="14" spans="1:7" ht="15" customHeight="1">
      <c r="A14" s="171" t="s">
        <v>525</v>
      </c>
      <c r="B14" s="170"/>
      <c r="C14" s="170"/>
      <c r="D14" s="170"/>
      <c r="E14" s="170" t="s">
        <v>247</v>
      </c>
      <c r="F14" s="23" t="s">
        <v>248</v>
      </c>
      <c r="G14" s="102">
        <v>17000</v>
      </c>
    </row>
    <row r="15" spans="1:7" ht="15" customHeight="1">
      <c r="A15" s="171"/>
      <c r="B15" s="76"/>
      <c r="C15" s="76" t="s">
        <v>249</v>
      </c>
      <c r="D15" s="76"/>
      <c r="E15" s="76"/>
      <c r="F15" s="27" t="s">
        <v>250</v>
      </c>
      <c r="G15" s="56">
        <f>SUM(G16+G18+G20)</f>
        <v>54000</v>
      </c>
    </row>
    <row r="16" spans="1:7" ht="15" customHeight="1">
      <c r="A16" s="171"/>
      <c r="B16" s="169"/>
      <c r="C16" s="27"/>
      <c r="D16" s="160" t="s">
        <v>251</v>
      </c>
      <c r="E16" s="169"/>
      <c r="F16" s="22" t="s">
        <v>252</v>
      </c>
      <c r="G16" s="101">
        <f>SUM(+G17)</f>
        <v>28000</v>
      </c>
    </row>
    <row r="17" spans="1:7" ht="15" customHeight="1">
      <c r="A17" s="171" t="s">
        <v>526</v>
      </c>
      <c r="B17" s="170"/>
      <c r="C17" s="27"/>
      <c r="D17" s="170"/>
      <c r="E17" s="170" t="s">
        <v>255</v>
      </c>
      <c r="F17" s="23" t="s">
        <v>438</v>
      </c>
      <c r="G17" s="102">
        <v>28000</v>
      </c>
    </row>
    <row r="18" spans="1:7" ht="15" customHeight="1">
      <c r="A18" s="171"/>
      <c r="B18" s="170"/>
      <c r="C18" s="27"/>
      <c r="D18" s="160" t="s">
        <v>258</v>
      </c>
      <c r="E18" s="170"/>
      <c r="F18" s="22" t="s">
        <v>259</v>
      </c>
      <c r="G18" s="101">
        <f>SUM(G19)</f>
        <v>20000</v>
      </c>
    </row>
    <row r="19" spans="1:7" ht="15" customHeight="1">
      <c r="A19" s="171" t="s">
        <v>527</v>
      </c>
      <c r="B19" s="170"/>
      <c r="C19" s="27"/>
      <c r="D19" s="170"/>
      <c r="E19" s="170" t="s">
        <v>260</v>
      </c>
      <c r="F19" s="23" t="s">
        <v>439</v>
      </c>
      <c r="G19" s="102">
        <v>20000</v>
      </c>
    </row>
    <row r="20" spans="1:7" ht="15" customHeight="1">
      <c r="A20" s="171"/>
      <c r="B20" s="170"/>
      <c r="C20" s="170"/>
      <c r="D20" s="160" t="s">
        <v>284</v>
      </c>
      <c r="E20" s="170"/>
      <c r="F20" s="22" t="s">
        <v>402</v>
      </c>
      <c r="G20" s="101">
        <f>SUM(G21)</f>
        <v>6000</v>
      </c>
    </row>
    <row r="21" spans="1:7" ht="15" customHeight="1" thickBot="1">
      <c r="A21" s="171" t="s">
        <v>528</v>
      </c>
      <c r="B21" s="170"/>
      <c r="C21" s="170"/>
      <c r="D21" s="170"/>
      <c r="E21" s="170" t="s">
        <v>288</v>
      </c>
      <c r="F21" s="23" t="s">
        <v>289</v>
      </c>
      <c r="G21" s="102">
        <v>6000</v>
      </c>
    </row>
    <row r="22" spans="1:7" ht="15" customHeight="1">
      <c r="A22" s="316" t="s">
        <v>893</v>
      </c>
      <c r="B22" s="317"/>
      <c r="C22" s="317"/>
      <c r="D22" s="317"/>
      <c r="E22" s="317"/>
      <c r="F22" s="318"/>
      <c r="G22" s="246">
        <f>SUM(+G23)</f>
        <v>12008000</v>
      </c>
    </row>
    <row r="23" spans="1:7" ht="15" customHeight="1">
      <c r="A23" s="334" t="s">
        <v>895</v>
      </c>
      <c r="B23" s="320"/>
      <c r="C23" s="320"/>
      <c r="D23" s="320"/>
      <c r="E23" s="320"/>
      <c r="F23" s="321"/>
      <c r="G23" s="245">
        <f>SUM(+G24+G33)</f>
        <v>12008000</v>
      </c>
    </row>
    <row r="24" spans="1:7" ht="15" customHeight="1">
      <c r="A24" s="322" t="s">
        <v>894</v>
      </c>
      <c r="B24" s="323"/>
      <c r="C24" s="323"/>
      <c r="D24" s="323"/>
      <c r="E24" s="323"/>
      <c r="F24" s="324"/>
      <c r="G24" s="247">
        <f>SUM(G27)</f>
        <v>6880000</v>
      </c>
    </row>
    <row r="25" spans="1:7" ht="33" customHeight="1" thickBot="1">
      <c r="A25" s="348" t="s">
        <v>1189</v>
      </c>
      <c r="B25" s="305"/>
      <c r="C25" s="305"/>
      <c r="D25" s="305"/>
      <c r="E25" s="305"/>
      <c r="F25" s="306"/>
      <c r="G25" s="254"/>
    </row>
    <row r="26" spans="1:7" ht="15" customHeight="1">
      <c r="A26" s="180"/>
      <c r="B26" s="76" t="s">
        <v>399</v>
      </c>
      <c r="C26" s="181"/>
      <c r="D26" s="170"/>
      <c r="E26" s="170"/>
      <c r="F26" s="27" t="s">
        <v>421</v>
      </c>
      <c r="G26" s="118"/>
    </row>
    <row r="27" spans="1:7" ht="30" customHeight="1">
      <c r="A27" s="180"/>
      <c r="B27" s="169"/>
      <c r="C27" s="27" t="s">
        <v>346</v>
      </c>
      <c r="D27" s="169"/>
      <c r="E27" s="169"/>
      <c r="F27" s="27" t="s">
        <v>430</v>
      </c>
      <c r="G27" s="63">
        <f>SUM(G28)</f>
        <v>6880000</v>
      </c>
    </row>
    <row r="28" spans="1:7" ht="15" customHeight="1">
      <c r="A28" s="186"/>
      <c r="B28" s="184"/>
      <c r="C28" s="184"/>
      <c r="D28" s="160" t="s">
        <v>347</v>
      </c>
      <c r="E28" s="160"/>
      <c r="F28" s="22" t="s">
        <v>431</v>
      </c>
      <c r="G28" s="128">
        <f>SUM(G29:G32)</f>
        <v>6880000</v>
      </c>
    </row>
    <row r="29" spans="1:7" ht="15" customHeight="1">
      <c r="A29" s="172" t="s">
        <v>529</v>
      </c>
      <c r="B29" s="170"/>
      <c r="C29" s="76"/>
      <c r="D29" s="170"/>
      <c r="E29" s="170" t="s">
        <v>348</v>
      </c>
      <c r="F29" s="23" t="s">
        <v>679</v>
      </c>
      <c r="G29" s="30">
        <v>3940000</v>
      </c>
    </row>
    <row r="30" spans="1:7" ht="15" customHeight="1">
      <c r="A30" s="172" t="s">
        <v>530</v>
      </c>
      <c r="B30" s="170"/>
      <c r="C30" s="76"/>
      <c r="D30" s="170"/>
      <c r="E30" s="170" t="s">
        <v>348</v>
      </c>
      <c r="F30" s="23" t="s">
        <v>856</v>
      </c>
      <c r="G30" s="30">
        <v>2370000</v>
      </c>
    </row>
    <row r="31" spans="1:7" ht="15" customHeight="1">
      <c r="A31" s="172" t="s">
        <v>655</v>
      </c>
      <c r="B31" s="170"/>
      <c r="C31" s="76"/>
      <c r="D31" s="170"/>
      <c r="E31" s="170" t="s">
        <v>348</v>
      </c>
      <c r="F31" s="23" t="s">
        <v>112</v>
      </c>
      <c r="G31" s="30">
        <v>290000</v>
      </c>
    </row>
    <row r="32" spans="1:7" ht="15" customHeight="1" thickBot="1">
      <c r="A32" s="172" t="s">
        <v>531</v>
      </c>
      <c r="B32" s="170"/>
      <c r="C32" s="76"/>
      <c r="D32" s="170"/>
      <c r="E32" s="170" t="s">
        <v>349</v>
      </c>
      <c r="F32" s="23" t="s">
        <v>153</v>
      </c>
      <c r="G32" s="30">
        <v>280000</v>
      </c>
    </row>
    <row r="33" spans="1:7" ht="15" customHeight="1">
      <c r="A33" s="310" t="s">
        <v>896</v>
      </c>
      <c r="B33" s="311"/>
      <c r="C33" s="311"/>
      <c r="D33" s="311"/>
      <c r="E33" s="311"/>
      <c r="F33" s="312"/>
      <c r="G33" s="260">
        <f>SUM(G36)</f>
        <v>5128000</v>
      </c>
    </row>
    <row r="34" spans="1:7" ht="33" customHeight="1" thickBot="1">
      <c r="A34" s="348" t="s">
        <v>1189</v>
      </c>
      <c r="B34" s="305"/>
      <c r="C34" s="305"/>
      <c r="D34" s="305"/>
      <c r="E34" s="305"/>
      <c r="F34" s="306"/>
      <c r="G34" s="254"/>
    </row>
    <row r="35" spans="1:7" ht="15" customHeight="1">
      <c r="A35" s="172"/>
      <c r="B35" s="76" t="s">
        <v>399</v>
      </c>
      <c r="C35" s="181"/>
      <c r="D35" s="170"/>
      <c r="E35" s="170"/>
      <c r="F35" s="27" t="s">
        <v>421</v>
      </c>
      <c r="G35" s="30"/>
    </row>
    <row r="36" spans="1:7" ht="15" customHeight="1">
      <c r="A36" s="172"/>
      <c r="B36" s="160"/>
      <c r="C36" s="27" t="s">
        <v>350</v>
      </c>
      <c r="D36" s="160"/>
      <c r="E36" s="160"/>
      <c r="F36" s="27" t="s">
        <v>630</v>
      </c>
      <c r="G36" s="41">
        <f>G37</f>
        <v>5128000</v>
      </c>
    </row>
    <row r="37" spans="1:7" ht="15" customHeight="1">
      <c r="A37" s="172"/>
      <c r="B37" s="160"/>
      <c r="C37" s="160"/>
      <c r="D37" s="160" t="s">
        <v>351</v>
      </c>
      <c r="E37" s="160"/>
      <c r="F37" s="22" t="s">
        <v>352</v>
      </c>
      <c r="G37" s="53">
        <f>SUM(G38:G41)</f>
        <v>5128000</v>
      </c>
    </row>
    <row r="38" spans="1:7" ht="15" customHeight="1">
      <c r="A38" s="172" t="s">
        <v>532</v>
      </c>
      <c r="B38" s="160"/>
      <c r="C38" s="160"/>
      <c r="D38" s="160"/>
      <c r="E38" s="170" t="s">
        <v>353</v>
      </c>
      <c r="F38" s="23" t="s">
        <v>680</v>
      </c>
      <c r="G38" s="30">
        <v>2395000</v>
      </c>
    </row>
    <row r="39" spans="1:7" ht="15" customHeight="1">
      <c r="A39" s="172" t="s">
        <v>533</v>
      </c>
      <c r="B39" s="160"/>
      <c r="C39" s="160"/>
      <c r="D39" s="160"/>
      <c r="E39" s="170" t="s">
        <v>353</v>
      </c>
      <c r="F39" s="23" t="s">
        <v>681</v>
      </c>
      <c r="G39" s="30">
        <v>2488000</v>
      </c>
    </row>
    <row r="40" spans="1:7" ht="15" customHeight="1">
      <c r="A40" s="172" t="s">
        <v>534</v>
      </c>
      <c r="B40" s="160"/>
      <c r="C40" s="160"/>
      <c r="D40" s="160"/>
      <c r="E40" s="170" t="s">
        <v>353</v>
      </c>
      <c r="F40" s="23" t="s">
        <v>1175</v>
      </c>
      <c r="G40" s="30">
        <v>165000</v>
      </c>
    </row>
    <row r="41" spans="1:7" ht="15" customHeight="1" thickBot="1">
      <c r="A41" s="172" t="s">
        <v>535</v>
      </c>
      <c r="B41" s="170"/>
      <c r="C41" s="76"/>
      <c r="D41" s="170"/>
      <c r="E41" s="170" t="s">
        <v>353</v>
      </c>
      <c r="F41" s="23" t="s">
        <v>119</v>
      </c>
      <c r="G41" s="30">
        <v>80000</v>
      </c>
    </row>
    <row r="42" spans="1:7" ht="15" customHeight="1">
      <c r="A42" s="316" t="s">
        <v>897</v>
      </c>
      <c r="B42" s="317"/>
      <c r="C42" s="317"/>
      <c r="D42" s="317"/>
      <c r="E42" s="317"/>
      <c r="F42" s="318"/>
      <c r="G42" s="246">
        <f>SUM(G43)</f>
        <v>3797747</v>
      </c>
    </row>
    <row r="43" spans="1:7" ht="15" customHeight="1">
      <c r="A43" s="334" t="s">
        <v>898</v>
      </c>
      <c r="B43" s="320"/>
      <c r="C43" s="320"/>
      <c r="D43" s="320"/>
      <c r="E43" s="320"/>
      <c r="F43" s="321"/>
      <c r="G43" s="245">
        <f>SUM(G44+G55)</f>
        <v>3797747</v>
      </c>
    </row>
    <row r="44" spans="1:7" ht="15" customHeight="1">
      <c r="A44" s="322" t="s">
        <v>899</v>
      </c>
      <c r="B44" s="323"/>
      <c r="C44" s="323"/>
      <c r="D44" s="323"/>
      <c r="E44" s="323"/>
      <c r="F44" s="324"/>
      <c r="G44" s="247">
        <f>SUM(G47)</f>
        <v>3111747</v>
      </c>
    </row>
    <row r="45" spans="1:7" ht="30" customHeight="1" thickBot="1">
      <c r="A45" s="348" t="s">
        <v>15</v>
      </c>
      <c r="B45" s="305"/>
      <c r="C45" s="305"/>
      <c r="D45" s="305"/>
      <c r="E45" s="305"/>
      <c r="F45" s="306"/>
      <c r="G45" s="254"/>
    </row>
    <row r="46" spans="1:7" ht="15" customHeight="1">
      <c r="A46" s="172"/>
      <c r="B46" s="76" t="s">
        <v>399</v>
      </c>
      <c r="C46" s="181"/>
      <c r="D46" s="170"/>
      <c r="E46" s="170"/>
      <c r="F46" s="27" t="s">
        <v>421</v>
      </c>
      <c r="G46" s="30"/>
    </row>
    <row r="47" spans="1:7" ht="15" customHeight="1">
      <c r="A47" s="172"/>
      <c r="B47" s="170"/>
      <c r="C47" s="27" t="s">
        <v>350</v>
      </c>
      <c r="D47" s="160"/>
      <c r="E47" s="160"/>
      <c r="F47" s="27" t="s">
        <v>630</v>
      </c>
      <c r="G47" s="41">
        <f>SUM(G48)</f>
        <v>3111747</v>
      </c>
    </row>
    <row r="48" spans="1:7" ht="15" customHeight="1">
      <c r="A48" s="172"/>
      <c r="B48" s="170"/>
      <c r="C48" s="76"/>
      <c r="D48" s="160" t="s">
        <v>351</v>
      </c>
      <c r="E48" s="160"/>
      <c r="F48" s="22" t="s">
        <v>352</v>
      </c>
      <c r="G48" s="53">
        <f>SUM(G49:G54)</f>
        <v>3111747</v>
      </c>
    </row>
    <row r="49" spans="1:7" ht="15" customHeight="1">
      <c r="A49" s="172" t="s">
        <v>536</v>
      </c>
      <c r="B49" s="170"/>
      <c r="C49" s="76"/>
      <c r="D49" s="170"/>
      <c r="E49" s="170" t="s">
        <v>353</v>
      </c>
      <c r="F49" s="23" t="s">
        <v>660</v>
      </c>
      <c r="G49" s="30">
        <v>1161747</v>
      </c>
    </row>
    <row r="50" spans="1:7" ht="15" customHeight="1">
      <c r="A50" s="172" t="s">
        <v>537</v>
      </c>
      <c r="B50" s="170"/>
      <c r="C50" s="76"/>
      <c r="D50" s="170"/>
      <c r="E50" s="170" t="s">
        <v>353</v>
      </c>
      <c r="F50" s="23" t="s">
        <v>661</v>
      </c>
      <c r="G50" s="30">
        <v>460000</v>
      </c>
    </row>
    <row r="51" spans="1:7" ht="15" customHeight="1">
      <c r="A51" s="172" t="s">
        <v>538</v>
      </c>
      <c r="B51" s="170"/>
      <c r="C51" s="76"/>
      <c r="D51" s="170"/>
      <c r="E51" s="170" t="s">
        <v>353</v>
      </c>
      <c r="F51" s="23" t="s">
        <v>682</v>
      </c>
      <c r="G51" s="30">
        <v>385000</v>
      </c>
    </row>
    <row r="52" spans="1:7" ht="15" customHeight="1">
      <c r="A52" s="172" t="s">
        <v>539</v>
      </c>
      <c r="B52" s="170"/>
      <c r="C52" s="76"/>
      <c r="D52" s="170"/>
      <c r="E52" s="170" t="s">
        <v>353</v>
      </c>
      <c r="F52" s="23" t="s">
        <v>967</v>
      </c>
      <c r="G52" s="30">
        <v>455000</v>
      </c>
    </row>
    <row r="53" spans="1:7" ht="15" customHeight="1">
      <c r="A53" s="172" t="s">
        <v>540</v>
      </c>
      <c r="B53" s="170"/>
      <c r="C53" s="76"/>
      <c r="D53" s="170"/>
      <c r="E53" s="170" t="s">
        <v>353</v>
      </c>
      <c r="F53" s="23" t="s">
        <v>683</v>
      </c>
      <c r="G53" s="30">
        <v>540000</v>
      </c>
    </row>
    <row r="54" spans="1:7" ht="15" customHeight="1" thickBot="1">
      <c r="A54" s="185" t="s">
        <v>541</v>
      </c>
      <c r="B54" s="176"/>
      <c r="C54" s="175"/>
      <c r="D54" s="176"/>
      <c r="E54" s="176" t="s">
        <v>353</v>
      </c>
      <c r="F54" s="35" t="s">
        <v>693</v>
      </c>
      <c r="G54" s="119">
        <v>110000</v>
      </c>
    </row>
    <row r="55" spans="1:7" ht="15" customHeight="1">
      <c r="A55" s="363" t="s">
        <v>948</v>
      </c>
      <c r="B55" s="364"/>
      <c r="C55" s="364"/>
      <c r="D55" s="364"/>
      <c r="E55" s="364"/>
      <c r="F55" s="364"/>
      <c r="G55" s="258">
        <f>SUM(G58)</f>
        <v>686000</v>
      </c>
    </row>
    <row r="56" spans="1:7" ht="32.25" customHeight="1" thickBot="1">
      <c r="A56" s="370" t="s">
        <v>15</v>
      </c>
      <c r="B56" s="336"/>
      <c r="C56" s="336"/>
      <c r="D56" s="336"/>
      <c r="E56" s="336"/>
      <c r="F56" s="336"/>
      <c r="G56" s="259"/>
    </row>
    <row r="57" spans="1:7" ht="15" customHeight="1">
      <c r="A57" s="172"/>
      <c r="B57" s="76" t="s">
        <v>399</v>
      </c>
      <c r="C57" s="181"/>
      <c r="D57" s="170"/>
      <c r="E57" s="170"/>
      <c r="F57" s="27" t="s">
        <v>421</v>
      </c>
      <c r="G57" s="30"/>
    </row>
    <row r="58" spans="1:7" ht="15" customHeight="1">
      <c r="A58" s="172"/>
      <c r="B58" s="170"/>
      <c r="C58" s="27" t="s">
        <v>350</v>
      </c>
      <c r="D58" s="160"/>
      <c r="E58" s="160"/>
      <c r="F58" s="27" t="s">
        <v>630</v>
      </c>
      <c r="G58" s="41">
        <f>SUM(G59)</f>
        <v>686000</v>
      </c>
    </row>
    <row r="59" spans="1:7" ht="15" customHeight="1">
      <c r="A59" s="172"/>
      <c r="B59" s="170"/>
      <c r="C59" s="76"/>
      <c r="D59" s="160" t="s">
        <v>351</v>
      </c>
      <c r="E59" s="160"/>
      <c r="F59" s="22" t="s">
        <v>352</v>
      </c>
      <c r="G59" s="53">
        <f>SUM(G60:G61)</f>
        <v>686000</v>
      </c>
    </row>
    <row r="60" spans="1:7" ht="15" customHeight="1">
      <c r="A60" s="172" t="s">
        <v>542</v>
      </c>
      <c r="B60" s="170"/>
      <c r="C60" s="76"/>
      <c r="D60" s="170"/>
      <c r="E60" s="170" t="s">
        <v>353</v>
      </c>
      <c r="F60" s="23" t="s">
        <v>667</v>
      </c>
      <c r="G60" s="30">
        <v>606000</v>
      </c>
    </row>
    <row r="61" spans="1:7" ht="15" customHeight="1">
      <c r="A61" s="172" t="s">
        <v>96</v>
      </c>
      <c r="B61" s="170"/>
      <c r="C61" s="76"/>
      <c r="D61" s="170"/>
      <c r="E61" s="170" t="s">
        <v>353</v>
      </c>
      <c r="F61" s="23" t="s">
        <v>1166</v>
      </c>
      <c r="G61" s="30">
        <v>80000</v>
      </c>
    </row>
    <row r="62" spans="1:7" ht="19.5" customHeight="1" thickBot="1">
      <c r="A62" s="368" t="s">
        <v>900</v>
      </c>
      <c r="B62" s="369"/>
      <c r="C62" s="369"/>
      <c r="D62" s="369"/>
      <c r="E62" s="369"/>
      <c r="F62" s="369"/>
      <c r="G62" s="100">
        <f>SUM(G2+G22+G42)</f>
        <v>17088747</v>
      </c>
    </row>
    <row r="65" ht="15.75">
      <c r="G65" s="235"/>
    </row>
    <row r="66" ht="15.75">
      <c r="G66" s="235"/>
    </row>
    <row r="67" ht="15.75">
      <c r="G67" s="235"/>
    </row>
    <row r="70" ht="15.75">
      <c r="G70" s="235"/>
    </row>
    <row r="71" ht="15.75">
      <c r="G71" s="235"/>
    </row>
  </sheetData>
  <mergeCells count="17">
    <mergeCell ref="A62:F62"/>
    <mergeCell ref="A22:F22"/>
    <mergeCell ref="A23:F23"/>
    <mergeCell ref="A24:F24"/>
    <mergeCell ref="A25:F25"/>
    <mergeCell ref="A42:F42"/>
    <mergeCell ref="A43:F43"/>
    <mergeCell ref="A44:F44"/>
    <mergeCell ref="A55:F55"/>
    <mergeCell ref="A56:F56"/>
    <mergeCell ref="A45:F45"/>
    <mergeCell ref="A2:F2"/>
    <mergeCell ref="A3:F3"/>
    <mergeCell ref="A4:F4"/>
    <mergeCell ref="A5:F5"/>
    <mergeCell ref="A33:F33"/>
    <mergeCell ref="A34:F34"/>
  </mergeCells>
  <printOptions horizontalCentered="1"/>
  <pageMargins left="0.3937007874015748" right="0.3937007874015748" top="0.984251968503937" bottom="0.984251968503937" header="0.5118110236220472" footer="0.5118110236220472"/>
  <pageSetup firstPageNumber="34" useFirstPageNumber="1" horizontalDpi="300" verticalDpi="300" orientation="portrait" paperSize="9" scale="70" r:id="rId1"/>
  <headerFooter alignWithMargins="0">
    <oddHeader>&amp;C&amp;"Times New Roman,Bold"&amp;14RAZDJEL 006 - UPRAVNI ODJEL ZA SOCIJALNU SKRB I ZDRAVSTVO</oddHeader>
    <oddFooter>&amp;C&amp;"Times New Roman,Regular"&amp;16&amp;P</oddFooter>
  </headerFooter>
  <rowBreaks count="1" manualBreakCount="1">
    <brk id="5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6"/>
  <sheetViews>
    <sheetView zoomScale="75" zoomScaleNormal="75" workbookViewId="0" topLeftCell="A85">
      <selection activeCell="A90" sqref="A90"/>
    </sheetView>
  </sheetViews>
  <sheetFormatPr defaultColWidth="9.140625" defaultRowHeight="12.75"/>
  <cols>
    <col min="1" max="1" width="4.7109375" style="89" customWidth="1"/>
    <col min="2" max="2" width="4.00390625" style="89" customWidth="1"/>
    <col min="3" max="3" width="4.140625" style="43" bestFit="1" customWidth="1"/>
    <col min="4" max="4" width="5.421875" style="43" bestFit="1" customWidth="1"/>
    <col min="5" max="5" width="6.28125" style="43" customWidth="1"/>
    <col min="6" max="6" width="71.57421875" style="57" customWidth="1"/>
    <col min="7" max="7" width="16.57421875" style="87" bestFit="1" customWidth="1"/>
    <col min="8" max="8" width="15.140625" style="87" bestFit="1" customWidth="1"/>
    <col min="9" max="16384" width="7.8515625" style="87" customWidth="1"/>
  </cols>
  <sheetData>
    <row r="1" spans="1:7" ht="88.5" customHeight="1" thickBot="1">
      <c r="A1" s="44" t="s">
        <v>398</v>
      </c>
      <c r="B1" s="45" t="s">
        <v>414</v>
      </c>
      <c r="C1" s="45" t="s">
        <v>165</v>
      </c>
      <c r="D1" s="45" t="s">
        <v>166</v>
      </c>
      <c r="E1" s="45" t="s">
        <v>167</v>
      </c>
      <c r="F1" s="46" t="s">
        <v>233</v>
      </c>
      <c r="G1" s="196" t="s">
        <v>88</v>
      </c>
    </row>
    <row r="2" spans="1:7" ht="15" customHeight="1">
      <c r="A2" s="316" t="s">
        <v>879</v>
      </c>
      <c r="B2" s="317"/>
      <c r="C2" s="317"/>
      <c r="D2" s="317"/>
      <c r="E2" s="317"/>
      <c r="F2" s="318"/>
      <c r="G2" s="241">
        <f>SUM(G3)</f>
        <v>1274000</v>
      </c>
    </row>
    <row r="3" spans="1:7" ht="15" customHeight="1">
      <c r="A3" s="319" t="s">
        <v>903</v>
      </c>
      <c r="B3" s="320"/>
      <c r="C3" s="320"/>
      <c r="D3" s="320"/>
      <c r="E3" s="320"/>
      <c r="F3" s="321"/>
      <c r="G3" s="242">
        <f>SUM(G4)</f>
        <v>1274000</v>
      </c>
    </row>
    <row r="4" spans="1:7" ht="18.75" customHeight="1">
      <c r="A4" s="322" t="s">
        <v>891</v>
      </c>
      <c r="B4" s="323"/>
      <c r="C4" s="323"/>
      <c r="D4" s="323"/>
      <c r="E4" s="323"/>
      <c r="F4" s="324"/>
      <c r="G4" s="243">
        <f>SUM(G7+G15)</f>
        <v>1274000</v>
      </c>
    </row>
    <row r="5" spans="1:7" ht="15" customHeight="1" thickBot="1">
      <c r="A5" s="304" t="s">
        <v>634</v>
      </c>
      <c r="B5" s="305"/>
      <c r="C5" s="305"/>
      <c r="D5" s="305"/>
      <c r="E5" s="305"/>
      <c r="F5" s="306"/>
      <c r="G5" s="253"/>
    </row>
    <row r="6" spans="1:7" ht="15" customHeight="1">
      <c r="A6" s="168"/>
      <c r="B6" s="27" t="s">
        <v>399</v>
      </c>
      <c r="C6" s="169"/>
      <c r="D6" s="169"/>
      <c r="E6" s="169"/>
      <c r="F6" s="76" t="s">
        <v>415</v>
      </c>
      <c r="G6" s="56"/>
    </row>
    <row r="7" spans="1:7" ht="15" customHeight="1">
      <c r="A7" s="168"/>
      <c r="B7" s="169"/>
      <c r="C7" s="27" t="s">
        <v>234</v>
      </c>
      <c r="D7" s="169"/>
      <c r="E7" s="169"/>
      <c r="F7" s="27" t="s">
        <v>235</v>
      </c>
      <c r="G7" s="56">
        <f>SUM(G8+G10+G12)</f>
        <v>1217000</v>
      </c>
    </row>
    <row r="8" spans="1:7" ht="15" customHeight="1">
      <c r="A8" s="168"/>
      <c r="B8" s="170"/>
      <c r="C8" s="170"/>
      <c r="D8" s="160" t="s">
        <v>236</v>
      </c>
      <c r="E8" s="170"/>
      <c r="F8" s="22" t="s">
        <v>237</v>
      </c>
      <c r="G8" s="101">
        <f>SUM(G9)</f>
        <v>930000</v>
      </c>
    </row>
    <row r="9" spans="1:7" ht="15" customHeight="1">
      <c r="A9" s="171" t="s">
        <v>543</v>
      </c>
      <c r="B9" s="170"/>
      <c r="C9" s="170"/>
      <c r="D9" s="170"/>
      <c r="E9" s="170" t="s">
        <v>238</v>
      </c>
      <c r="F9" s="23" t="s">
        <v>416</v>
      </c>
      <c r="G9" s="102">
        <v>930000</v>
      </c>
    </row>
    <row r="10" spans="1:7" ht="15" customHeight="1">
      <c r="A10" s="171"/>
      <c r="B10" s="170"/>
      <c r="C10" s="170"/>
      <c r="D10" s="160" t="s">
        <v>239</v>
      </c>
      <c r="E10" s="170"/>
      <c r="F10" s="22" t="s">
        <v>240</v>
      </c>
      <c r="G10" s="101">
        <f>SUM(G11)</f>
        <v>125000</v>
      </c>
    </row>
    <row r="11" spans="1:7" ht="15" customHeight="1">
      <c r="A11" s="171" t="s">
        <v>544</v>
      </c>
      <c r="B11" s="170"/>
      <c r="C11" s="170"/>
      <c r="D11" s="160"/>
      <c r="E11" s="170" t="s">
        <v>241</v>
      </c>
      <c r="F11" s="23" t="s">
        <v>242</v>
      </c>
      <c r="G11" s="102">
        <v>125000</v>
      </c>
    </row>
    <row r="12" spans="1:7" ht="15" customHeight="1">
      <c r="A12" s="171"/>
      <c r="B12" s="170"/>
      <c r="C12" s="170"/>
      <c r="D12" s="160" t="s">
        <v>243</v>
      </c>
      <c r="E12" s="170"/>
      <c r="F12" s="22" t="s">
        <v>244</v>
      </c>
      <c r="G12" s="101">
        <f>SUM(+G13+G14)</f>
        <v>162000</v>
      </c>
    </row>
    <row r="13" spans="1:7" ht="15" customHeight="1">
      <c r="A13" s="171" t="s">
        <v>545</v>
      </c>
      <c r="B13" s="170"/>
      <c r="C13" s="170"/>
      <c r="D13" s="170"/>
      <c r="E13" s="170" t="s">
        <v>245</v>
      </c>
      <c r="F13" s="23" t="s">
        <v>246</v>
      </c>
      <c r="G13" s="102">
        <v>145000</v>
      </c>
    </row>
    <row r="14" spans="1:7" ht="15" customHeight="1">
      <c r="A14" s="171" t="s">
        <v>546</v>
      </c>
      <c r="B14" s="170"/>
      <c r="C14" s="170"/>
      <c r="D14" s="170"/>
      <c r="E14" s="170" t="s">
        <v>247</v>
      </c>
      <c r="F14" s="23" t="s">
        <v>248</v>
      </c>
      <c r="G14" s="102">
        <v>17000</v>
      </c>
    </row>
    <row r="15" spans="1:7" ht="15" customHeight="1">
      <c r="A15" s="171"/>
      <c r="B15" s="76"/>
      <c r="C15" s="76" t="s">
        <v>249</v>
      </c>
      <c r="D15" s="76"/>
      <c r="E15" s="76"/>
      <c r="F15" s="27" t="s">
        <v>250</v>
      </c>
      <c r="G15" s="56">
        <f>SUM(G16+G18+G20)</f>
        <v>57000</v>
      </c>
    </row>
    <row r="16" spans="1:7" ht="15" customHeight="1">
      <c r="A16" s="171"/>
      <c r="B16" s="169"/>
      <c r="C16" s="27"/>
      <c r="D16" s="160" t="s">
        <v>251</v>
      </c>
      <c r="E16" s="169"/>
      <c r="F16" s="22" t="s">
        <v>252</v>
      </c>
      <c r="G16" s="101">
        <f>SUM(+G17)</f>
        <v>25000</v>
      </c>
    </row>
    <row r="17" spans="1:7" ht="15" customHeight="1">
      <c r="A17" s="171" t="s">
        <v>547</v>
      </c>
      <c r="B17" s="170"/>
      <c r="C17" s="27"/>
      <c r="D17" s="170"/>
      <c r="E17" s="170" t="s">
        <v>255</v>
      </c>
      <c r="F17" s="23" t="s">
        <v>438</v>
      </c>
      <c r="G17" s="102">
        <v>25000</v>
      </c>
    </row>
    <row r="18" spans="1:7" ht="15" customHeight="1">
      <c r="A18" s="171"/>
      <c r="B18" s="170"/>
      <c r="C18" s="27"/>
      <c r="D18" s="160" t="s">
        <v>258</v>
      </c>
      <c r="E18" s="170"/>
      <c r="F18" s="22" t="s">
        <v>259</v>
      </c>
      <c r="G18" s="101">
        <f>SUM(G19)</f>
        <v>20000</v>
      </c>
    </row>
    <row r="19" spans="1:7" ht="15" customHeight="1">
      <c r="A19" s="171" t="s">
        <v>548</v>
      </c>
      <c r="B19" s="170"/>
      <c r="C19" s="27"/>
      <c r="D19" s="170"/>
      <c r="E19" s="170" t="s">
        <v>260</v>
      </c>
      <c r="F19" s="23" t="s">
        <v>439</v>
      </c>
      <c r="G19" s="102">
        <v>20000</v>
      </c>
    </row>
    <row r="20" spans="1:7" ht="15" customHeight="1">
      <c r="A20" s="171"/>
      <c r="B20" s="170"/>
      <c r="C20" s="170"/>
      <c r="D20" s="160" t="s">
        <v>284</v>
      </c>
      <c r="E20" s="170"/>
      <c r="F20" s="22" t="s">
        <v>402</v>
      </c>
      <c r="G20" s="101">
        <f>SUM(G21)</f>
        <v>12000</v>
      </c>
    </row>
    <row r="21" spans="1:7" ht="15" customHeight="1" thickBot="1">
      <c r="A21" s="171" t="s">
        <v>549</v>
      </c>
      <c r="B21" s="170"/>
      <c r="C21" s="170"/>
      <c r="D21" s="170"/>
      <c r="E21" s="170" t="s">
        <v>288</v>
      </c>
      <c r="F21" s="23" t="s">
        <v>289</v>
      </c>
      <c r="G21" s="102">
        <v>12000</v>
      </c>
    </row>
    <row r="22" spans="1:7" ht="15" customHeight="1">
      <c r="A22" s="316" t="s">
        <v>880</v>
      </c>
      <c r="B22" s="317"/>
      <c r="C22" s="317"/>
      <c r="D22" s="317"/>
      <c r="E22" s="317"/>
      <c r="F22" s="318"/>
      <c r="G22" s="241">
        <f>SUM(G23)</f>
        <v>20798795</v>
      </c>
    </row>
    <row r="23" spans="1:7" ht="15" customHeight="1">
      <c r="A23" s="319" t="s">
        <v>881</v>
      </c>
      <c r="B23" s="320"/>
      <c r="C23" s="320"/>
      <c r="D23" s="320"/>
      <c r="E23" s="320"/>
      <c r="F23" s="321"/>
      <c r="G23" s="242">
        <f>SUM(G24+G104+G112+G133)</f>
        <v>20798795</v>
      </c>
    </row>
    <row r="24" spans="1:7" ht="18" customHeight="1">
      <c r="A24" s="322" t="s">
        <v>882</v>
      </c>
      <c r="B24" s="323"/>
      <c r="C24" s="323"/>
      <c r="D24" s="323"/>
      <c r="E24" s="323"/>
      <c r="F24" s="324"/>
      <c r="G24" s="243">
        <f>SUM(G26+G65)</f>
        <v>8130000</v>
      </c>
    </row>
    <row r="25" spans="1:7" ht="15" customHeight="1">
      <c r="A25" s="331" t="s">
        <v>643</v>
      </c>
      <c r="B25" s="332"/>
      <c r="C25" s="332"/>
      <c r="D25" s="332"/>
      <c r="E25" s="332"/>
      <c r="F25" s="333"/>
      <c r="G25" s="251"/>
    </row>
    <row r="26" spans="1:7" ht="15" customHeight="1" thickBot="1">
      <c r="A26" s="304" t="s">
        <v>867</v>
      </c>
      <c r="B26" s="305"/>
      <c r="C26" s="305"/>
      <c r="D26" s="305"/>
      <c r="E26" s="305"/>
      <c r="F26" s="306"/>
      <c r="G26" s="253">
        <f>SUM(+G62+G36+G28)</f>
        <v>4510000</v>
      </c>
    </row>
    <row r="27" spans="1:7" ht="15" customHeight="1">
      <c r="A27" s="168"/>
      <c r="B27" s="27" t="s">
        <v>399</v>
      </c>
      <c r="C27" s="27"/>
      <c r="D27" s="169"/>
      <c r="E27" s="169"/>
      <c r="F27" s="27" t="s">
        <v>421</v>
      </c>
      <c r="G27" s="56"/>
    </row>
    <row r="28" spans="1:7" ht="15.75">
      <c r="A28" s="168"/>
      <c r="B28" s="169"/>
      <c r="C28" s="27" t="s">
        <v>234</v>
      </c>
      <c r="D28" s="169"/>
      <c r="E28" s="169"/>
      <c r="F28" s="27" t="s">
        <v>235</v>
      </c>
      <c r="G28" s="56">
        <f>+G29+G31+G33</f>
        <v>1835000</v>
      </c>
    </row>
    <row r="29" spans="1:7" ht="15.75">
      <c r="A29" s="180"/>
      <c r="B29" s="173"/>
      <c r="C29" s="22"/>
      <c r="D29" s="160" t="s">
        <v>236</v>
      </c>
      <c r="E29" s="173"/>
      <c r="F29" s="22" t="s">
        <v>237</v>
      </c>
      <c r="G29" s="53">
        <f>+G30</f>
        <v>1465000</v>
      </c>
    </row>
    <row r="30" spans="1:7" ht="15.75">
      <c r="A30" s="172" t="s">
        <v>550</v>
      </c>
      <c r="B30" s="170"/>
      <c r="C30" s="170"/>
      <c r="D30" s="170"/>
      <c r="E30" s="170" t="s">
        <v>238</v>
      </c>
      <c r="F30" s="23" t="s">
        <v>416</v>
      </c>
      <c r="G30" s="30">
        <v>1465000</v>
      </c>
    </row>
    <row r="31" spans="1:7" ht="15.75">
      <c r="A31" s="191"/>
      <c r="B31" s="188"/>
      <c r="C31" s="37"/>
      <c r="D31" s="184" t="s">
        <v>239</v>
      </c>
      <c r="E31" s="188"/>
      <c r="F31" s="37" t="s">
        <v>240</v>
      </c>
      <c r="G31" s="128">
        <f>SUM(G32)</f>
        <v>115000</v>
      </c>
    </row>
    <row r="32" spans="1:7" ht="15.75">
      <c r="A32" s="192" t="s">
        <v>551</v>
      </c>
      <c r="B32" s="187"/>
      <c r="C32" s="187"/>
      <c r="D32" s="187"/>
      <c r="E32" s="187" t="s">
        <v>241</v>
      </c>
      <c r="F32" s="28" t="s">
        <v>242</v>
      </c>
      <c r="G32" s="118">
        <v>115000</v>
      </c>
    </row>
    <row r="33" spans="1:7" ht="15.75">
      <c r="A33" s="192"/>
      <c r="B33" s="187"/>
      <c r="C33" s="37"/>
      <c r="D33" s="184" t="s">
        <v>243</v>
      </c>
      <c r="E33" s="188"/>
      <c r="F33" s="37" t="s">
        <v>404</v>
      </c>
      <c r="G33" s="128">
        <f>+G34+G35</f>
        <v>255000</v>
      </c>
    </row>
    <row r="34" spans="1:7" ht="15.75">
      <c r="A34" s="192" t="s">
        <v>552</v>
      </c>
      <c r="B34" s="187"/>
      <c r="C34" s="187"/>
      <c r="D34" s="187"/>
      <c r="E34" s="187" t="s">
        <v>245</v>
      </c>
      <c r="F34" s="28" t="s">
        <v>246</v>
      </c>
      <c r="G34" s="118">
        <v>230000</v>
      </c>
    </row>
    <row r="35" spans="1:7" ht="15.75">
      <c r="A35" s="192" t="s">
        <v>553</v>
      </c>
      <c r="B35" s="187"/>
      <c r="C35" s="187"/>
      <c r="D35" s="187"/>
      <c r="E35" s="187" t="s">
        <v>247</v>
      </c>
      <c r="F35" s="28" t="s">
        <v>248</v>
      </c>
      <c r="G35" s="118">
        <v>25000</v>
      </c>
    </row>
    <row r="36" spans="1:7" ht="15.75">
      <c r="A36" s="192"/>
      <c r="B36" s="187"/>
      <c r="C36" s="69" t="s">
        <v>249</v>
      </c>
      <c r="D36" s="184"/>
      <c r="E36" s="187"/>
      <c r="F36" s="69" t="s">
        <v>250</v>
      </c>
      <c r="G36" s="63">
        <f>+G37+G41+G47+G57</f>
        <v>2660000</v>
      </c>
    </row>
    <row r="37" spans="1:7" ht="15.75">
      <c r="A37" s="192"/>
      <c r="B37" s="187"/>
      <c r="C37" s="37"/>
      <c r="D37" s="184" t="s">
        <v>251</v>
      </c>
      <c r="E37" s="188"/>
      <c r="F37" s="37" t="s">
        <v>252</v>
      </c>
      <c r="G37" s="128">
        <f>SUM(G38:G40)</f>
        <v>125000</v>
      </c>
    </row>
    <row r="38" spans="1:7" ht="15.75">
      <c r="A38" s="192" t="s">
        <v>554</v>
      </c>
      <c r="B38" s="187"/>
      <c r="C38" s="37"/>
      <c r="D38" s="184"/>
      <c r="E38" s="170" t="s">
        <v>253</v>
      </c>
      <c r="F38" s="23" t="s">
        <v>254</v>
      </c>
      <c r="G38" s="202">
        <v>50000</v>
      </c>
    </row>
    <row r="39" spans="1:7" ht="15.75">
      <c r="A39" s="192" t="s">
        <v>555</v>
      </c>
      <c r="B39" s="187"/>
      <c r="C39" s="69"/>
      <c r="D39" s="187"/>
      <c r="E39" s="187" t="s">
        <v>255</v>
      </c>
      <c r="F39" s="23" t="s">
        <v>438</v>
      </c>
      <c r="G39" s="118">
        <v>60000</v>
      </c>
    </row>
    <row r="40" spans="1:7" ht="15.75">
      <c r="A40" s="192" t="s">
        <v>556</v>
      </c>
      <c r="B40" s="187"/>
      <c r="C40" s="69"/>
      <c r="D40" s="187"/>
      <c r="E40" s="187" t="s">
        <v>256</v>
      </c>
      <c r="F40" s="28" t="s">
        <v>257</v>
      </c>
      <c r="G40" s="118">
        <v>15000</v>
      </c>
    </row>
    <row r="41" spans="1:7" ht="15.75">
      <c r="A41" s="192"/>
      <c r="B41" s="187"/>
      <c r="C41" s="37"/>
      <c r="D41" s="184" t="s">
        <v>258</v>
      </c>
      <c r="E41" s="188"/>
      <c r="F41" s="37" t="s">
        <v>259</v>
      </c>
      <c r="G41" s="128">
        <f>+G42+G43+G44+G45+G46</f>
        <v>680000</v>
      </c>
    </row>
    <row r="42" spans="1:7" ht="15.75">
      <c r="A42" s="192" t="s">
        <v>557</v>
      </c>
      <c r="B42" s="187"/>
      <c r="C42" s="187"/>
      <c r="D42" s="187"/>
      <c r="E42" s="187" t="s">
        <v>260</v>
      </c>
      <c r="F42" s="23" t="s">
        <v>439</v>
      </c>
      <c r="G42" s="118">
        <v>45000</v>
      </c>
    </row>
    <row r="43" spans="1:7" ht="15.75">
      <c r="A43" s="192" t="s">
        <v>558</v>
      </c>
      <c r="B43" s="187"/>
      <c r="C43" s="187"/>
      <c r="D43" s="187"/>
      <c r="E43" s="187" t="s">
        <v>261</v>
      </c>
      <c r="F43" s="28" t="s">
        <v>262</v>
      </c>
      <c r="G43" s="118">
        <v>80000</v>
      </c>
    </row>
    <row r="44" spans="1:7" ht="15.75">
      <c r="A44" s="192" t="s">
        <v>559</v>
      </c>
      <c r="B44" s="187"/>
      <c r="C44" s="187"/>
      <c r="D44" s="187"/>
      <c r="E44" s="187" t="s">
        <v>263</v>
      </c>
      <c r="F44" s="28" t="s">
        <v>264</v>
      </c>
      <c r="G44" s="118">
        <v>370000</v>
      </c>
    </row>
    <row r="45" spans="1:7" ht="15.75">
      <c r="A45" s="192" t="s">
        <v>560</v>
      </c>
      <c r="B45" s="187"/>
      <c r="C45" s="187"/>
      <c r="D45" s="187"/>
      <c r="E45" s="187" t="s">
        <v>265</v>
      </c>
      <c r="F45" s="28" t="s">
        <v>266</v>
      </c>
      <c r="G45" s="118">
        <v>165000</v>
      </c>
    </row>
    <row r="46" spans="1:7" ht="15.75">
      <c r="A46" s="192" t="s">
        <v>561</v>
      </c>
      <c r="B46" s="187"/>
      <c r="C46" s="187"/>
      <c r="D46" s="187"/>
      <c r="E46" s="187" t="s">
        <v>267</v>
      </c>
      <c r="F46" s="28" t="s">
        <v>432</v>
      </c>
      <c r="G46" s="118">
        <v>20000</v>
      </c>
    </row>
    <row r="47" spans="1:7" ht="15.75">
      <c r="A47" s="192"/>
      <c r="B47" s="187"/>
      <c r="C47" s="37"/>
      <c r="D47" s="184" t="s">
        <v>268</v>
      </c>
      <c r="E47" s="188"/>
      <c r="F47" s="37" t="s">
        <v>269</v>
      </c>
      <c r="G47" s="128">
        <f>SUM(G48:G56)</f>
        <v>1469000</v>
      </c>
    </row>
    <row r="48" spans="1:7" ht="15.75">
      <c r="A48" s="192" t="s">
        <v>562</v>
      </c>
      <c r="B48" s="187"/>
      <c r="C48" s="187"/>
      <c r="D48" s="187"/>
      <c r="E48" s="187" t="s">
        <v>270</v>
      </c>
      <c r="F48" s="28" t="s">
        <v>271</v>
      </c>
      <c r="G48" s="118">
        <v>125000</v>
      </c>
    </row>
    <row r="49" spans="1:7" ht="15.75">
      <c r="A49" s="192" t="s">
        <v>563</v>
      </c>
      <c r="B49" s="187"/>
      <c r="C49" s="187"/>
      <c r="D49" s="187"/>
      <c r="E49" s="187" t="s">
        <v>272</v>
      </c>
      <c r="F49" s="28" t="s">
        <v>273</v>
      </c>
      <c r="G49" s="118">
        <v>175000</v>
      </c>
    </row>
    <row r="50" spans="1:7" ht="15.75">
      <c r="A50" s="192" t="s">
        <v>564</v>
      </c>
      <c r="B50" s="187"/>
      <c r="C50" s="187"/>
      <c r="D50" s="187"/>
      <c r="E50" s="187" t="s">
        <v>274</v>
      </c>
      <c r="F50" s="28" t="s">
        <v>450</v>
      </c>
      <c r="G50" s="118">
        <v>80000</v>
      </c>
    </row>
    <row r="51" spans="1:7" ht="15.75">
      <c r="A51" s="192" t="s">
        <v>565</v>
      </c>
      <c r="B51" s="187"/>
      <c r="C51" s="187"/>
      <c r="D51" s="187"/>
      <c r="E51" s="187" t="s">
        <v>275</v>
      </c>
      <c r="F51" s="28" t="s">
        <v>276</v>
      </c>
      <c r="G51" s="118">
        <v>49000</v>
      </c>
    </row>
    <row r="52" spans="1:7" ht="15.75">
      <c r="A52" s="192" t="s">
        <v>566</v>
      </c>
      <c r="B52" s="187"/>
      <c r="C52" s="187"/>
      <c r="D52" s="187"/>
      <c r="E52" s="170" t="s">
        <v>277</v>
      </c>
      <c r="F52" s="23" t="s">
        <v>441</v>
      </c>
      <c r="G52" s="118">
        <v>79000</v>
      </c>
    </row>
    <row r="53" spans="1:7" ht="15.75">
      <c r="A53" s="192" t="s">
        <v>567</v>
      </c>
      <c r="B53" s="187"/>
      <c r="C53" s="187"/>
      <c r="D53" s="187"/>
      <c r="E53" s="170" t="s">
        <v>278</v>
      </c>
      <c r="F53" s="23" t="s">
        <v>1218</v>
      </c>
      <c r="G53" s="118">
        <v>1000</v>
      </c>
    </row>
    <row r="54" spans="1:7" ht="15.75">
      <c r="A54" s="192" t="s">
        <v>568</v>
      </c>
      <c r="B54" s="187"/>
      <c r="C54" s="187"/>
      <c r="D54" s="187"/>
      <c r="E54" s="187" t="s">
        <v>279</v>
      </c>
      <c r="F54" s="28" t="s">
        <v>408</v>
      </c>
      <c r="G54" s="118">
        <v>840000</v>
      </c>
    </row>
    <row r="55" spans="1:7" ht="15.75">
      <c r="A55" s="192" t="s">
        <v>569</v>
      </c>
      <c r="B55" s="187"/>
      <c r="C55" s="187"/>
      <c r="D55" s="187"/>
      <c r="E55" s="187" t="s">
        <v>280</v>
      </c>
      <c r="F55" s="28" t="s">
        <v>281</v>
      </c>
      <c r="G55" s="118">
        <v>20000</v>
      </c>
    </row>
    <row r="56" spans="1:7" ht="16.5" thickBot="1">
      <c r="A56" s="237" t="s">
        <v>570</v>
      </c>
      <c r="B56" s="238"/>
      <c r="C56" s="238"/>
      <c r="D56" s="238"/>
      <c r="E56" s="238" t="s">
        <v>282</v>
      </c>
      <c r="F56" s="239" t="s">
        <v>283</v>
      </c>
      <c r="G56" s="233">
        <v>100000</v>
      </c>
    </row>
    <row r="57" spans="1:7" ht="15.75">
      <c r="A57" s="280"/>
      <c r="B57" s="187"/>
      <c r="C57" s="184"/>
      <c r="D57" s="184" t="s">
        <v>284</v>
      </c>
      <c r="E57" s="184"/>
      <c r="F57" s="37" t="s">
        <v>402</v>
      </c>
      <c r="G57" s="128">
        <f>SUM(G58:G61)</f>
        <v>386000</v>
      </c>
    </row>
    <row r="58" spans="1:7" ht="15.75">
      <c r="A58" s="192" t="s">
        <v>571</v>
      </c>
      <c r="B58" s="187"/>
      <c r="C58" s="184"/>
      <c r="D58" s="187"/>
      <c r="E58" s="187" t="s">
        <v>285</v>
      </c>
      <c r="F58" s="28" t="s">
        <v>442</v>
      </c>
      <c r="G58" s="118">
        <v>26000</v>
      </c>
    </row>
    <row r="59" spans="1:7" ht="15.75">
      <c r="A59" s="192" t="s">
        <v>572</v>
      </c>
      <c r="B59" s="187"/>
      <c r="C59" s="187"/>
      <c r="D59" s="187"/>
      <c r="E59" s="187" t="s">
        <v>286</v>
      </c>
      <c r="F59" s="28" t="s">
        <v>287</v>
      </c>
      <c r="G59" s="118">
        <v>80000</v>
      </c>
    </row>
    <row r="60" spans="1:7" ht="15.75">
      <c r="A60" s="192" t="s">
        <v>573</v>
      </c>
      <c r="B60" s="187"/>
      <c r="C60" s="187"/>
      <c r="D60" s="187"/>
      <c r="E60" s="187" t="s">
        <v>288</v>
      </c>
      <c r="F60" s="28" t="s">
        <v>289</v>
      </c>
      <c r="G60" s="118">
        <v>20000</v>
      </c>
    </row>
    <row r="61" spans="1:7" ht="15.75">
      <c r="A61" s="192" t="s">
        <v>574</v>
      </c>
      <c r="B61" s="187"/>
      <c r="C61" s="187"/>
      <c r="D61" s="187"/>
      <c r="E61" s="187" t="s">
        <v>290</v>
      </c>
      <c r="F61" s="28" t="s">
        <v>291</v>
      </c>
      <c r="G61" s="118">
        <v>260000</v>
      </c>
    </row>
    <row r="62" spans="1:7" ht="15.75">
      <c r="A62" s="192"/>
      <c r="B62" s="187"/>
      <c r="C62" s="183" t="s">
        <v>292</v>
      </c>
      <c r="D62" s="184"/>
      <c r="E62" s="184"/>
      <c r="F62" s="69" t="s">
        <v>328</v>
      </c>
      <c r="G62" s="63">
        <f>SUM(+G63)</f>
        <v>15000</v>
      </c>
    </row>
    <row r="63" spans="1:7" ht="15.75">
      <c r="A63" s="192"/>
      <c r="B63" s="187"/>
      <c r="C63" s="183"/>
      <c r="D63" s="184" t="s">
        <v>332</v>
      </c>
      <c r="E63" s="184"/>
      <c r="F63" s="37" t="s">
        <v>333</v>
      </c>
      <c r="G63" s="128">
        <f>SUM(G64)</f>
        <v>15000</v>
      </c>
    </row>
    <row r="64" spans="1:7" ht="16.5" thickBot="1">
      <c r="A64" s="192" t="s">
        <v>575</v>
      </c>
      <c r="B64" s="187"/>
      <c r="C64" s="183"/>
      <c r="D64" s="187"/>
      <c r="E64" s="187" t="s">
        <v>334</v>
      </c>
      <c r="F64" s="28" t="s">
        <v>335</v>
      </c>
      <c r="G64" s="118">
        <v>15000</v>
      </c>
    </row>
    <row r="65" spans="1:7" ht="16.5" thickBot="1">
      <c r="A65" s="328" t="s">
        <v>868</v>
      </c>
      <c r="B65" s="329"/>
      <c r="C65" s="329"/>
      <c r="D65" s="329"/>
      <c r="E65" s="329"/>
      <c r="F65" s="330"/>
      <c r="G65" s="256">
        <f>SUM(G67+G73+G97+G93)</f>
        <v>3620000</v>
      </c>
    </row>
    <row r="66" spans="1:7" ht="15.75">
      <c r="A66" s="168"/>
      <c r="B66" s="27" t="s">
        <v>399</v>
      </c>
      <c r="C66" s="27"/>
      <c r="D66" s="169"/>
      <c r="E66" s="169"/>
      <c r="F66" s="27" t="s">
        <v>421</v>
      </c>
      <c r="G66" s="56"/>
    </row>
    <row r="67" spans="1:7" ht="15.75">
      <c r="A67" s="168"/>
      <c r="B67" s="169"/>
      <c r="C67" s="27" t="s">
        <v>234</v>
      </c>
      <c r="D67" s="169"/>
      <c r="E67" s="169"/>
      <c r="F67" s="27" t="s">
        <v>235</v>
      </c>
      <c r="G67" s="56">
        <f>+G68+G70</f>
        <v>2170000</v>
      </c>
    </row>
    <row r="68" spans="1:7" ht="15.75">
      <c r="A68" s="180"/>
      <c r="B68" s="173"/>
      <c r="C68" s="22"/>
      <c r="D68" s="160" t="s">
        <v>236</v>
      </c>
      <c r="E68" s="173"/>
      <c r="F68" s="22" t="s">
        <v>237</v>
      </c>
      <c r="G68" s="53">
        <f>+G69</f>
        <v>1850000</v>
      </c>
    </row>
    <row r="69" spans="1:8" ht="15.75">
      <c r="A69" s="172" t="s">
        <v>576</v>
      </c>
      <c r="B69" s="170"/>
      <c r="C69" s="170"/>
      <c r="D69" s="170"/>
      <c r="E69" s="170" t="s">
        <v>238</v>
      </c>
      <c r="F69" s="23" t="s">
        <v>416</v>
      </c>
      <c r="G69" s="30">
        <v>1850000</v>
      </c>
      <c r="H69" s="235"/>
    </row>
    <row r="70" spans="1:7" ht="15.75">
      <c r="A70" s="192"/>
      <c r="B70" s="187"/>
      <c r="C70" s="37"/>
      <c r="D70" s="184" t="s">
        <v>243</v>
      </c>
      <c r="E70" s="188"/>
      <c r="F70" s="37" t="s">
        <v>404</v>
      </c>
      <c r="G70" s="128">
        <f>+G71+G72</f>
        <v>320000</v>
      </c>
    </row>
    <row r="71" spans="1:7" ht="15.75">
      <c r="A71" s="192" t="s">
        <v>577</v>
      </c>
      <c r="B71" s="187"/>
      <c r="C71" s="187"/>
      <c r="D71" s="187"/>
      <c r="E71" s="187" t="s">
        <v>245</v>
      </c>
      <c r="F71" s="28" t="s">
        <v>246</v>
      </c>
      <c r="G71" s="118">
        <v>287000</v>
      </c>
    </row>
    <row r="72" spans="1:7" ht="15.75">
      <c r="A72" s="192" t="s">
        <v>578</v>
      </c>
      <c r="B72" s="187"/>
      <c r="C72" s="187"/>
      <c r="D72" s="187"/>
      <c r="E72" s="187" t="s">
        <v>247</v>
      </c>
      <c r="F72" s="28" t="s">
        <v>248</v>
      </c>
      <c r="G72" s="118">
        <v>33000</v>
      </c>
    </row>
    <row r="73" spans="1:7" ht="15.75">
      <c r="A73" s="192"/>
      <c r="B73" s="187"/>
      <c r="C73" s="69" t="s">
        <v>249</v>
      </c>
      <c r="D73" s="184"/>
      <c r="E73" s="187"/>
      <c r="F73" s="69" t="s">
        <v>250</v>
      </c>
      <c r="G73" s="63">
        <f>+G74+G78+G82+G89</f>
        <v>910000</v>
      </c>
    </row>
    <row r="74" spans="1:7" ht="15.75">
      <c r="A74" s="192"/>
      <c r="B74" s="187"/>
      <c r="C74" s="37"/>
      <c r="D74" s="184" t="s">
        <v>251</v>
      </c>
      <c r="E74" s="188"/>
      <c r="F74" s="37" t="s">
        <v>252</v>
      </c>
      <c r="G74" s="128">
        <f>+G75+G76+G77</f>
        <v>146000</v>
      </c>
    </row>
    <row r="75" spans="1:7" ht="15.75">
      <c r="A75" s="192" t="s">
        <v>579</v>
      </c>
      <c r="B75" s="187"/>
      <c r="C75" s="69"/>
      <c r="D75" s="187"/>
      <c r="E75" s="187" t="s">
        <v>253</v>
      </c>
      <c r="F75" s="28" t="s">
        <v>254</v>
      </c>
      <c r="G75" s="118">
        <v>26000</v>
      </c>
    </row>
    <row r="76" spans="1:7" ht="15.75">
      <c r="A76" s="192" t="s">
        <v>580</v>
      </c>
      <c r="B76" s="187"/>
      <c r="C76" s="69"/>
      <c r="D76" s="187"/>
      <c r="E76" s="187" t="s">
        <v>255</v>
      </c>
      <c r="F76" s="23" t="s">
        <v>438</v>
      </c>
      <c r="G76" s="118">
        <v>105000</v>
      </c>
    </row>
    <row r="77" spans="1:7" ht="15.75">
      <c r="A77" s="192" t="s">
        <v>581</v>
      </c>
      <c r="B77" s="187"/>
      <c r="C77" s="69"/>
      <c r="D77" s="187"/>
      <c r="E77" s="187" t="s">
        <v>256</v>
      </c>
      <c r="F77" s="28" t="s">
        <v>257</v>
      </c>
      <c r="G77" s="118">
        <v>15000</v>
      </c>
    </row>
    <row r="78" spans="1:7" ht="15.75">
      <c r="A78" s="192"/>
      <c r="B78" s="187"/>
      <c r="C78" s="37"/>
      <c r="D78" s="184" t="s">
        <v>258</v>
      </c>
      <c r="E78" s="188"/>
      <c r="F78" s="37" t="s">
        <v>259</v>
      </c>
      <c r="G78" s="128">
        <f>+G79+G80+G81</f>
        <v>385000</v>
      </c>
    </row>
    <row r="79" spans="1:7" ht="15.75">
      <c r="A79" s="192" t="s">
        <v>582</v>
      </c>
      <c r="B79" s="187"/>
      <c r="C79" s="187"/>
      <c r="D79" s="187"/>
      <c r="E79" s="187" t="s">
        <v>260</v>
      </c>
      <c r="F79" s="23" t="s">
        <v>439</v>
      </c>
      <c r="G79" s="118">
        <v>145000</v>
      </c>
    </row>
    <row r="80" spans="1:7" ht="15.75">
      <c r="A80" s="192" t="s">
        <v>583</v>
      </c>
      <c r="B80" s="187"/>
      <c r="C80" s="187"/>
      <c r="D80" s="187"/>
      <c r="E80" s="187" t="s">
        <v>263</v>
      </c>
      <c r="F80" s="28" t="s">
        <v>264</v>
      </c>
      <c r="G80" s="118">
        <v>190000</v>
      </c>
    </row>
    <row r="81" spans="1:7" ht="15.75">
      <c r="A81" s="192" t="s">
        <v>584</v>
      </c>
      <c r="B81" s="187"/>
      <c r="C81" s="187"/>
      <c r="D81" s="187"/>
      <c r="E81" s="187" t="s">
        <v>265</v>
      </c>
      <c r="F81" s="28" t="s">
        <v>266</v>
      </c>
      <c r="G81" s="118">
        <v>50000</v>
      </c>
    </row>
    <row r="82" spans="1:7" ht="15.75">
      <c r="A82" s="192"/>
      <c r="B82" s="187"/>
      <c r="C82" s="37"/>
      <c r="D82" s="184" t="s">
        <v>268</v>
      </c>
      <c r="E82" s="188"/>
      <c r="F82" s="37" t="s">
        <v>269</v>
      </c>
      <c r="G82" s="128">
        <f>SUM(G83:G88)</f>
        <v>312000</v>
      </c>
    </row>
    <row r="83" spans="1:7" ht="15.75">
      <c r="A83" s="192" t="s">
        <v>585</v>
      </c>
      <c r="B83" s="187"/>
      <c r="C83" s="187"/>
      <c r="D83" s="187"/>
      <c r="E83" s="187" t="s">
        <v>270</v>
      </c>
      <c r="F83" s="28" t="s">
        <v>271</v>
      </c>
      <c r="G83" s="118">
        <v>85000</v>
      </c>
    </row>
    <row r="84" spans="1:7" ht="15.75">
      <c r="A84" s="192" t="s">
        <v>586</v>
      </c>
      <c r="B84" s="187"/>
      <c r="C84" s="187"/>
      <c r="D84" s="187"/>
      <c r="E84" s="187" t="s">
        <v>272</v>
      </c>
      <c r="F84" s="28" t="s">
        <v>273</v>
      </c>
      <c r="G84" s="118">
        <v>50000</v>
      </c>
    </row>
    <row r="85" spans="1:7" ht="15.75">
      <c r="A85" s="192" t="s">
        <v>587</v>
      </c>
      <c r="B85" s="187"/>
      <c r="C85" s="187"/>
      <c r="D85" s="187"/>
      <c r="E85" s="187" t="s">
        <v>274</v>
      </c>
      <c r="F85" s="28" t="s">
        <v>450</v>
      </c>
      <c r="G85" s="118">
        <v>15000</v>
      </c>
    </row>
    <row r="86" spans="1:7" ht="15.75">
      <c r="A86" s="192" t="s">
        <v>588</v>
      </c>
      <c r="B86" s="187"/>
      <c r="C86" s="187"/>
      <c r="D86" s="187"/>
      <c r="E86" s="187" t="s">
        <v>275</v>
      </c>
      <c r="F86" s="28" t="s">
        <v>276</v>
      </c>
      <c r="G86" s="118">
        <v>30000</v>
      </c>
    </row>
    <row r="87" spans="1:7" ht="15.75">
      <c r="A87" s="192" t="s">
        <v>384</v>
      </c>
      <c r="B87" s="187"/>
      <c r="C87" s="187"/>
      <c r="D87" s="187"/>
      <c r="E87" s="187" t="s">
        <v>279</v>
      </c>
      <c r="F87" s="28" t="s">
        <v>408</v>
      </c>
      <c r="G87" s="118">
        <v>120000</v>
      </c>
    </row>
    <row r="88" spans="1:7" ht="15.75">
      <c r="A88" s="192" t="s">
        <v>589</v>
      </c>
      <c r="B88" s="187"/>
      <c r="C88" s="187"/>
      <c r="D88" s="187"/>
      <c r="E88" s="187" t="s">
        <v>280</v>
      </c>
      <c r="F88" s="28" t="s">
        <v>281</v>
      </c>
      <c r="G88" s="118">
        <v>12000</v>
      </c>
    </row>
    <row r="89" spans="1:7" ht="15.75">
      <c r="A89" s="192"/>
      <c r="B89" s="187"/>
      <c r="C89" s="184"/>
      <c r="D89" s="184" t="s">
        <v>284</v>
      </c>
      <c r="E89" s="184"/>
      <c r="F89" s="37" t="s">
        <v>402</v>
      </c>
      <c r="G89" s="128">
        <f>SUM(G90:G92)</f>
        <v>67000</v>
      </c>
    </row>
    <row r="90" spans="1:7" ht="15.75">
      <c r="A90" s="192" t="s">
        <v>108</v>
      </c>
      <c r="B90" s="187"/>
      <c r="C90" s="184"/>
      <c r="D90" s="184"/>
      <c r="E90" s="23" t="s">
        <v>285</v>
      </c>
      <c r="F90" s="23" t="s">
        <v>442</v>
      </c>
      <c r="G90" s="202">
        <v>27000</v>
      </c>
    </row>
    <row r="91" spans="1:7" ht="15.75">
      <c r="A91" s="192" t="s">
        <v>590</v>
      </c>
      <c r="B91" s="187"/>
      <c r="C91" s="187"/>
      <c r="D91" s="187"/>
      <c r="E91" s="187" t="s">
        <v>286</v>
      </c>
      <c r="F91" s="28" t="s">
        <v>287</v>
      </c>
      <c r="G91" s="118">
        <v>30000</v>
      </c>
    </row>
    <row r="92" spans="1:7" ht="15.75">
      <c r="A92" s="192" t="s">
        <v>591</v>
      </c>
      <c r="B92" s="187"/>
      <c r="C92" s="187"/>
      <c r="D92" s="187"/>
      <c r="E92" s="187" t="s">
        <v>288</v>
      </c>
      <c r="F92" s="28" t="s">
        <v>289</v>
      </c>
      <c r="G92" s="118">
        <v>10000</v>
      </c>
    </row>
    <row r="93" spans="1:7" ht="15.75">
      <c r="A93" s="192"/>
      <c r="B93" s="187"/>
      <c r="C93" s="76" t="s">
        <v>292</v>
      </c>
      <c r="D93" s="160"/>
      <c r="E93" s="160"/>
      <c r="F93" s="27" t="s">
        <v>328</v>
      </c>
      <c r="G93" s="204">
        <f>SUM(G94)</f>
        <v>10000</v>
      </c>
    </row>
    <row r="94" spans="1:7" ht="15.75">
      <c r="A94" s="192"/>
      <c r="B94" s="187"/>
      <c r="C94" s="187"/>
      <c r="D94" s="160" t="s">
        <v>332</v>
      </c>
      <c r="E94" s="160"/>
      <c r="F94" s="22" t="s">
        <v>333</v>
      </c>
      <c r="G94" s="203">
        <f>SUM(G95)</f>
        <v>10000</v>
      </c>
    </row>
    <row r="95" spans="1:7" ht="15.75">
      <c r="A95" s="192" t="s">
        <v>592</v>
      </c>
      <c r="B95" s="187"/>
      <c r="C95" s="187"/>
      <c r="D95" s="170"/>
      <c r="E95" s="170" t="s">
        <v>334</v>
      </c>
      <c r="F95" s="23" t="s">
        <v>335</v>
      </c>
      <c r="G95" s="118">
        <v>10000</v>
      </c>
    </row>
    <row r="96" spans="1:7" ht="15.75">
      <c r="A96" s="172"/>
      <c r="B96" s="76" t="s">
        <v>400</v>
      </c>
      <c r="C96" s="76"/>
      <c r="D96" s="170"/>
      <c r="E96" s="170"/>
      <c r="F96" s="27" t="s">
        <v>422</v>
      </c>
      <c r="G96" s="30"/>
    </row>
    <row r="97" spans="1:7" ht="15.75">
      <c r="A97" s="172"/>
      <c r="B97" s="170"/>
      <c r="C97" s="76" t="s">
        <v>362</v>
      </c>
      <c r="D97" s="170"/>
      <c r="E97" s="170"/>
      <c r="F97" s="27" t="s">
        <v>363</v>
      </c>
      <c r="G97" s="41">
        <f>SUM(+G100+G98+G102)</f>
        <v>530000</v>
      </c>
    </row>
    <row r="98" spans="1:7" ht="15.75">
      <c r="A98" s="172"/>
      <c r="B98" s="170"/>
      <c r="C98" s="76"/>
      <c r="D98" s="160" t="s">
        <v>370</v>
      </c>
      <c r="E98" s="169"/>
      <c r="F98" s="22" t="s">
        <v>371</v>
      </c>
      <c r="G98" s="53">
        <f>SUM(G99)</f>
        <v>150000</v>
      </c>
    </row>
    <row r="99" spans="1:7" ht="15.75">
      <c r="A99" s="172" t="s">
        <v>593</v>
      </c>
      <c r="B99" s="170"/>
      <c r="C99" s="76"/>
      <c r="D99" s="170"/>
      <c r="E99" s="170" t="s">
        <v>378</v>
      </c>
      <c r="F99" s="23" t="s">
        <v>440</v>
      </c>
      <c r="G99" s="30">
        <v>150000</v>
      </c>
    </row>
    <row r="100" spans="1:7" ht="15.75">
      <c r="A100" s="172"/>
      <c r="B100" s="170"/>
      <c r="C100" s="76"/>
      <c r="D100" s="160" t="s">
        <v>645</v>
      </c>
      <c r="E100" s="169"/>
      <c r="F100" s="22" t="s">
        <v>647</v>
      </c>
      <c r="G100" s="53">
        <f>SUM(G101)</f>
        <v>300000</v>
      </c>
    </row>
    <row r="101" spans="1:7" ht="15.75">
      <c r="A101" s="172" t="s">
        <v>594</v>
      </c>
      <c r="B101" s="170"/>
      <c r="C101" s="76"/>
      <c r="D101" s="170"/>
      <c r="E101" s="170" t="s">
        <v>646</v>
      </c>
      <c r="F101" s="23" t="s">
        <v>648</v>
      </c>
      <c r="G101" s="30">
        <v>300000</v>
      </c>
    </row>
    <row r="102" spans="1:7" ht="15.75">
      <c r="A102" s="172"/>
      <c r="B102" s="170"/>
      <c r="C102" s="76"/>
      <c r="D102" s="160" t="s">
        <v>424</v>
      </c>
      <c r="E102" s="169"/>
      <c r="F102" s="22" t="s">
        <v>379</v>
      </c>
      <c r="G102" s="200">
        <f>SUM(G103)</f>
        <v>80000</v>
      </c>
    </row>
    <row r="103" spans="1:7" ht="16.5" thickBot="1">
      <c r="A103" s="185" t="s">
        <v>595</v>
      </c>
      <c r="B103" s="176"/>
      <c r="C103" s="175"/>
      <c r="D103" s="176"/>
      <c r="E103" s="176" t="s">
        <v>1219</v>
      </c>
      <c r="F103" s="35" t="s">
        <v>1220</v>
      </c>
      <c r="G103" s="119">
        <v>80000</v>
      </c>
    </row>
    <row r="104" spans="1:7" ht="15.75">
      <c r="A104" s="363" t="s">
        <v>883</v>
      </c>
      <c r="B104" s="364"/>
      <c r="C104" s="364"/>
      <c r="D104" s="364"/>
      <c r="E104" s="364"/>
      <c r="F104" s="364"/>
      <c r="G104" s="248">
        <f>SUM(+G107)</f>
        <v>4100000</v>
      </c>
    </row>
    <row r="105" spans="1:7" ht="16.5" thickBot="1">
      <c r="A105" s="304" t="s">
        <v>643</v>
      </c>
      <c r="B105" s="305"/>
      <c r="C105" s="305"/>
      <c r="D105" s="305"/>
      <c r="E105" s="305"/>
      <c r="F105" s="306"/>
      <c r="G105" s="257"/>
    </row>
    <row r="106" spans="1:7" ht="15.75">
      <c r="A106" s="194"/>
      <c r="B106" s="27" t="s">
        <v>399</v>
      </c>
      <c r="C106" s="27"/>
      <c r="D106" s="169"/>
      <c r="E106" s="169"/>
      <c r="F106" s="27" t="s">
        <v>421</v>
      </c>
      <c r="G106" s="118"/>
    </row>
    <row r="107" spans="1:7" ht="15.75">
      <c r="A107" s="194"/>
      <c r="B107" s="160"/>
      <c r="C107" s="27" t="s">
        <v>350</v>
      </c>
      <c r="D107" s="160"/>
      <c r="E107" s="160"/>
      <c r="F107" s="27" t="s">
        <v>425</v>
      </c>
      <c r="G107" s="63">
        <f>SUM(G108)</f>
        <v>4100000</v>
      </c>
    </row>
    <row r="108" spans="1:7" ht="15.75">
      <c r="A108" s="194"/>
      <c r="B108" s="160"/>
      <c r="C108" s="160"/>
      <c r="D108" s="160" t="s">
        <v>351</v>
      </c>
      <c r="E108" s="160"/>
      <c r="F108" s="22" t="s">
        <v>352</v>
      </c>
      <c r="G108" s="128">
        <f>SUM(G109:G111)</f>
        <v>4100000</v>
      </c>
    </row>
    <row r="109" spans="1:7" ht="15.75">
      <c r="A109" s="194" t="s">
        <v>596</v>
      </c>
      <c r="B109" s="160"/>
      <c r="C109" s="160"/>
      <c r="D109" s="160"/>
      <c r="E109" s="170" t="s">
        <v>353</v>
      </c>
      <c r="F109" s="23" t="s">
        <v>1171</v>
      </c>
      <c r="G109" s="118">
        <v>1300000</v>
      </c>
    </row>
    <row r="110" spans="1:7" ht="15.75">
      <c r="A110" s="194" t="s">
        <v>597</v>
      </c>
      <c r="B110" s="160"/>
      <c r="C110" s="160"/>
      <c r="D110" s="160"/>
      <c r="E110" s="170" t="s">
        <v>353</v>
      </c>
      <c r="F110" s="23" t="s">
        <v>1172</v>
      </c>
      <c r="G110" s="118">
        <v>1000000</v>
      </c>
    </row>
    <row r="111" spans="1:7" ht="16.5" thickBot="1">
      <c r="A111" s="194" t="s">
        <v>598</v>
      </c>
      <c r="B111" s="218"/>
      <c r="C111" s="218"/>
      <c r="D111" s="218"/>
      <c r="E111" s="176" t="s">
        <v>353</v>
      </c>
      <c r="F111" s="35" t="s">
        <v>223</v>
      </c>
      <c r="G111" s="233">
        <v>1800000</v>
      </c>
    </row>
    <row r="112" spans="1:7" ht="15.75">
      <c r="A112" s="310" t="s">
        <v>884</v>
      </c>
      <c r="B112" s="311"/>
      <c r="C112" s="311"/>
      <c r="D112" s="311"/>
      <c r="E112" s="311"/>
      <c r="F112" s="312"/>
      <c r="G112" s="249">
        <f>SUM(G118+G115)</f>
        <v>8068795</v>
      </c>
    </row>
    <row r="113" spans="1:7" ht="16.5" thickBot="1">
      <c r="A113" s="304" t="s">
        <v>643</v>
      </c>
      <c r="B113" s="305"/>
      <c r="C113" s="305"/>
      <c r="D113" s="305"/>
      <c r="E113" s="305"/>
      <c r="F113" s="306"/>
      <c r="G113" s="254"/>
    </row>
    <row r="114" spans="1:7" ht="15.75">
      <c r="A114" s="168"/>
      <c r="B114" s="27" t="s">
        <v>399</v>
      </c>
      <c r="C114" s="27"/>
      <c r="D114" s="169"/>
      <c r="E114" s="169"/>
      <c r="F114" s="27" t="s">
        <v>421</v>
      </c>
      <c r="G114" s="56"/>
    </row>
    <row r="115" spans="1:7" ht="15.75">
      <c r="A115" s="168"/>
      <c r="B115" s="27"/>
      <c r="C115" s="27" t="s">
        <v>249</v>
      </c>
      <c r="D115" s="187"/>
      <c r="E115" s="187"/>
      <c r="F115" s="27" t="s">
        <v>852</v>
      </c>
      <c r="G115" s="56">
        <f>SUM(G116)</f>
        <v>76295</v>
      </c>
    </row>
    <row r="116" spans="1:7" ht="15.75">
      <c r="A116" s="168"/>
      <c r="B116" s="27"/>
      <c r="C116" s="27"/>
      <c r="D116" s="160" t="s">
        <v>268</v>
      </c>
      <c r="E116" s="169"/>
      <c r="F116" s="22" t="s">
        <v>269</v>
      </c>
      <c r="G116" s="101">
        <f>SUM(G117)</f>
        <v>76295</v>
      </c>
    </row>
    <row r="117" spans="1:7" ht="15.75">
      <c r="A117" s="171" t="s">
        <v>599</v>
      </c>
      <c r="B117" s="27"/>
      <c r="C117" s="27"/>
      <c r="D117" s="169"/>
      <c r="E117" s="187" t="s">
        <v>275</v>
      </c>
      <c r="F117" s="28" t="s">
        <v>276</v>
      </c>
      <c r="G117" s="102">
        <v>76295</v>
      </c>
    </row>
    <row r="118" spans="1:7" ht="15.75">
      <c r="A118" s="177"/>
      <c r="B118" s="160"/>
      <c r="C118" s="27" t="s">
        <v>350</v>
      </c>
      <c r="D118" s="160"/>
      <c r="E118" s="160"/>
      <c r="F118" s="27" t="s">
        <v>425</v>
      </c>
      <c r="G118" s="41">
        <f>SUM(G119)</f>
        <v>7992500</v>
      </c>
    </row>
    <row r="119" spans="1:7" ht="15.75">
      <c r="A119" s="177"/>
      <c r="B119" s="160"/>
      <c r="C119" s="160"/>
      <c r="D119" s="160" t="s">
        <v>351</v>
      </c>
      <c r="E119" s="160"/>
      <c r="F119" s="22" t="s">
        <v>352</v>
      </c>
      <c r="G119" s="53">
        <f>SUM(G120:G132)</f>
        <v>7992500</v>
      </c>
    </row>
    <row r="120" spans="1:7" ht="15.75">
      <c r="A120" s="172" t="s">
        <v>600</v>
      </c>
      <c r="B120" s="160"/>
      <c r="C120" s="160"/>
      <c r="D120" s="160"/>
      <c r="E120" s="170" t="s">
        <v>353</v>
      </c>
      <c r="F120" s="23" t="s">
        <v>672</v>
      </c>
      <c r="G120" s="30">
        <v>165000</v>
      </c>
    </row>
    <row r="121" spans="1:7" ht="15.75">
      <c r="A121" s="172" t="s">
        <v>601</v>
      </c>
      <c r="B121" s="160"/>
      <c r="C121" s="160"/>
      <c r="D121" s="160"/>
      <c r="E121" s="170" t="s">
        <v>353</v>
      </c>
      <c r="F121" s="23" t="s">
        <v>1174</v>
      </c>
      <c r="G121" s="30">
        <v>2130000</v>
      </c>
    </row>
    <row r="122" spans="1:7" ht="15.75">
      <c r="A122" s="172" t="s">
        <v>602</v>
      </c>
      <c r="B122" s="160"/>
      <c r="C122" s="160"/>
      <c r="D122" s="160"/>
      <c r="E122" s="170" t="s">
        <v>353</v>
      </c>
      <c r="F122" s="23" t="s">
        <v>1198</v>
      </c>
      <c r="G122" s="30">
        <v>330000</v>
      </c>
    </row>
    <row r="123" spans="1:7" ht="15.75">
      <c r="A123" s="172" t="s">
        <v>603</v>
      </c>
      <c r="B123" s="160"/>
      <c r="C123" s="160"/>
      <c r="D123" s="160"/>
      <c r="E123" s="170" t="s">
        <v>353</v>
      </c>
      <c r="F123" s="23" t="s">
        <v>649</v>
      </c>
      <c r="G123" s="30">
        <v>820000</v>
      </c>
    </row>
    <row r="124" spans="1:7" ht="15.75">
      <c r="A124" s="172" t="s">
        <v>604</v>
      </c>
      <c r="B124" s="160"/>
      <c r="C124" s="160"/>
      <c r="D124" s="160"/>
      <c r="E124" s="170" t="s">
        <v>353</v>
      </c>
      <c r="F124" s="23" t="s">
        <v>673</v>
      </c>
      <c r="G124" s="30">
        <v>620000</v>
      </c>
    </row>
    <row r="125" spans="1:7" ht="15.75">
      <c r="A125" s="172" t="s">
        <v>1191</v>
      </c>
      <c r="B125" s="160"/>
      <c r="C125" s="160"/>
      <c r="D125" s="160"/>
      <c r="E125" s="170" t="s">
        <v>353</v>
      </c>
      <c r="F125" s="23" t="s">
        <v>650</v>
      </c>
      <c r="G125" s="30">
        <v>250000</v>
      </c>
    </row>
    <row r="126" spans="1:7" ht="15.75">
      <c r="A126" s="172" t="s">
        <v>605</v>
      </c>
      <c r="B126" s="160"/>
      <c r="C126" s="160"/>
      <c r="D126" s="160"/>
      <c r="E126" s="170" t="s">
        <v>353</v>
      </c>
      <c r="F126" s="23" t="s">
        <v>1177</v>
      </c>
      <c r="G126" s="30">
        <v>130000</v>
      </c>
    </row>
    <row r="127" spans="1:7" ht="15.75">
      <c r="A127" s="172" t="s">
        <v>606</v>
      </c>
      <c r="B127" s="170"/>
      <c r="C127" s="76"/>
      <c r="D127" s="170"/>
      <c r="E127" s="170" t="s">
        <v>353</v>
      </c>
      <c r="F127" s="23" t="s">
        <v>651</v>
      </c>
      <c r="G127" s="30">
        <v>630000</v>
      </c>
    </row>
    <row r="128" spans="1:7" ht="15.75">
      <c r="A128" s="172" t="s">
        <v>607</v>
      </c>
      <c r="B128" s="170"/>
      <c r="C128" s="76"/>
      <c r="D128" s="170"/>
      <c r="E128" s="170" t="s">
        <v>353</v>
      </c>
      <c r="F128" s="23" t="s">
        <v>674</v>
      </c>
      <c r="G128" s="30">
        <v>1052500</v>
      </c>
    </row>
    <row r="129" spans="1:7" ht="15.75">
      <c r="A129" s="172" t="s">
        <v>608</v>
      </c>
      <c r="B129" s="170"/>
      <c r="C129" s="76"/>
      <c r="D129" s="170"/>
      <c r="E129" s="170" t="s">
        <v>353</v>
      </c>
      <c r="F129" s="23" t="s">
        <v>1181</v>
      </c>
      <c r="G129" s="30">
        <v>75000</v>
      </c>
    </row>
    <row r="130" spans="1:7" ht="15.75">
      <c r="A130" s="172" t="s">
        <v>609</v>
      </c>
      <c r="B130" s="170"/>
      <c r="C130" s="76"/>
      <c r="D130" s="170"/>
      <c r="E130" s="170" t="s">
        <v>353</v>
      </c>
      <c r="F130" s="23" t="s">
        <v>1182</v>
      </c>
      <c r="G130" s="30">
        <v>1450000</v>
      </c>
    </row>
    <row r="131" spans="1:7" ht="15.75">
      <c r="A131" s="172" t="s">
        <v>610</v>
      </c>
      <c r="B131" s="170"/>
      <c r="C131" s="76"/>
      <c r="D131" s="170"/>
      <c r="E131" s="170" t="s">
        <v>353</v>
      </c>
      <c r="F131" s="23" t="s">
        <v>652</v>
      </c>
      <c r="G131" s="30">
        <v>240000</v>
      </c>
    </row>
    <row r="132" spans="1:7" ht="16.5" thickBot="1">
      <c r="A132" s="172" t="s">
        <v>611</v>
      </c>
      <c r="B132" s="170"/>
      <c r="C132" s="76"/>
      <c r="D132" s="170"/>
      <c r="E132" s="170" t="s">
        <v>353</v>
      </c>
      <c r="F132" s="23" t="s">
        <v>119</v>
      </c>
      <c r="G132" s="30">
        <v>100000</v>
      </c>
    </row>
    <row r="133" spans="1:7" ht="15.75">
      <c r="A133" s="313" t="s">
        <v>885</v>
      </c>
      <c r="B133" s="314"/>
      <c r="C133" s="314"/>
      <c r="D133" s="314"/>
      <c r="E133" s="314"/>
      <c r="F133" s="315"/>
      <c r="G133" s="269">
        <f>SUM(G136)</f>
        <v>500000</v>
      </c>
    </row>
    <row r="134" spans="1:7" ht="16.5" thickBot="1">
      <c r="A134" s="304" t="s">
        <v>643</v>
      </c>
      <c r="B134" s="305"/>
      <c r="C134" s="305"/>
      <c r="D134" s="305"/>
      <c r="E134" s="305"/>
      <c r="F134" s="306"/>
      <c r="G134" s="254"/>
    </row>
    <row r="135" spans="1:7" ht="15.75">
      <c r="A135" s="168"/>
      <c r="B135" s="76" t="s">
        <v>400</v>
      </c>
      <c r="C135" s="76"/>
      <c r="D135" s="170"/>
      <c r="E135" s="170"/>
      <c r="F135" s="27" t="s">
        <v>422</v>
      </c>
      <c r="G135" s="56"/>
    </row>
    <row r="136" spans="1:7" ht="31.5">
      <c r="A136" s="168"/>
      <c r="B136" s="170"/>
      <c r="C136" s="76" t="s">
        <v>403</v>
      </c>
      <c r="D136" s="170"/>
      <c r="E136" s="170"/>
      <c r="F136" s="27" t="s">
        <v>644</v>
      </c>
      <c r="G136" s="56">
        <f>SUM(G137)</f>
        <v>500000</v>
      </c>
    </row>
    <row r="137" spans="1:7" ht="15.75">
      <c r="A137" s="168"/>
      <c r="B137" s="170"/>
      <c r="C137" s="170"/>
      <c r="D137" s="160" t="s">
        <v>655</v>
      </c>
      <c r="E137" s="160"/>
      <c r="F137" s="22" t="s">
        <v>656</v>
      </c>
      <c r="G137" s="101">
        <f>SUM(G138:G141)</f>
        <v>500000</v>
      </c>
    </row>
    <row r="138" spans="1:7" ht="15.75">
      <c r="A138" s="171" t="s">
        <v>612</v>
      </c>
      <c r="B138" s="170"/>
      <c r="C138" s="170"/>
      <c r="D138" s="170"/>
      <c r="E138" s="170" t="s">
        <v>659</v>
      </c>
      <c r="F138" s="23" t="s">
        <v>1178</v>
      </c>
      <c r="G138" s="102">
        <v>200000</v>
      </c>
    </row>
    <row r="139" spans="1:7" ht="15.75">
      <c r="A139" s="171" t="s">
        <v>613</v>
      </c>
      <c r="B139" s="170"/>
      <c r="C139" s="76"/>
      <c r="D139" s="170"/>
      <c r="E139" s="170" t="s">
        <v>659</v>
      </c>
      <c r="F139" s="23" t="s">
        <v>1179</v>
      </c>
      <c r="G139" s="30">
        <v>50000</v>
      </c>
    </row>
    <row r="140" spans="1:7" ht="15.75">
      <c r="A140" s="171" t="s">
        <v>614</v>
      </c>
      <c r="B140" s="170"/>
      <c r="C140" s="76"/>
      <c r="D140" s="170"/>
      <c r="E140" s="170" t="s">
        <v>659</v>
      </c>
      <c r="F140" s="23" t="s">
        <v>1180</v>
      </c>
      <c r="G140" s="30">
        <v>50000</v>
      </c>
    </row>
    <row r="141" spans="1:7" ht="32.25" thickBot="1">
      <c r="A141" s="171" t="s">
        <v>615</v>
      </c>
      <c r="B141" s="170"/>
      <c r="C141" s="76"/>
      <c r="D141" s="170"/>
      <c r="E141" s="170" t="s">
        <v>659</v>
      </c>
      <c r="F141" s="230" t="s">
        <v>148</v>
      </c>
      <c r="G141" s="30">
        <v>200000</v>
      </c>
    </row>
    <row r="142" spans="1:7" ht="21.75" customHeight="1" thickBot="1">
      <c r="A142" s="371" t="s">
        <v>878</v>
      </c>
      <c r="B142" s="372"/>
      <c r="C142" s="372"/>
      <c r="D142" s="372"/>
      <c r="E142" s="372"/>
      <c r="F142" s="372"/>
      <c r="G142" s="96">
        <f>SUM(G2+G22)</f>
        <v>22072795</v>
      </c>
    </row>
    <row r="145" ht="15.75">
      <c r="G145" s="235"/>
    </row>
    <row r="146" ht="15.75">
      <c r="G146" s="235"/>
    </row>
  </sheetData>
  <mergeCells count="17">
    <mergeCell ref="A22:F22"/>
    <mergeCell ref="A142:F142"/>
    <mergeCell ref="A2:F2"/>
    <mergeCell ref="A3:F3"/>
    <mergeCell ref="A4:F4"/>
    <mergeCell ref="A5:F5"/>
    <mergeCell ref="A23:F23"/>
    <mergeCell ref="A24:F24"/>
    <mergeCell ref="A25:F25"/>
    <mergeCell ref="A65:F65"/>
    <mergeCell ref="A26:F26"/>
    <mergeCell ref="A133:F133"/>
    <mergeCell ref="A134:F134"/>
    <mergeCell ref="A113:F113"/>
    <mergeCell ref="A104:F104"/>
    <mergeCell ref="A105:F105"/>
    <mergeCell ref="A112:F112"/>
  </mergeCells>
  <printOptions horizontalCentered="1"/>
  <pageMargins left="0.35433070866141736" right="0.35433070866141736" top="0.984251968503937" bottom="0.984251968503937" header="0.5118110236220472" footer="0.5118110236220472"/>
  <pageSetup firstPageNumber="36" useFirstPageNumber="1" fitToHeight="2" horizontalDpi="300" verticalDpi="300" orientation="portrait" paperSize="9" scale="75" r:id="rId1"/>
  <headerFooter alignWithMargins="0">
    <oddHeader>&amp;C&amp;"Times New Roman,Bold"&amp;14RAZDJEL 007 - UPRAVNI ODJEL ZA KULTURU</oddHeader>
    <oddFooter>&amp;C&amp;"Times New Roman,Regular"&amp;16&amp;P</oddFooter>
  </headerFooter>
  <rowBreaks count="2" manualBreakCount="2">
    <brk id="56" max="6" man="1"/>
    <brk id="103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F21" sqref="F21"/>
    </sheetView>
  </sheetViews>
  <sheetFormatPr defaultColWidth="9.140625" defaultRowHeight="12.75"/>
  <cols>
    <col min="1" max="1" width="4.57421875" style="0" customWidth="1"/>
    <col min="2" max="2" width="3.8515625" style="0" customWidth="1"/>
    <col min="3" max="3" width="3.7109375" style="0" customWidth="1"/>
    <col min="4" max="4" width="6.421875" style="0" customWidth="1"/>
    <col min="5" max="5" width="6.00390625" style="0" customWidth="1"/>
    <col min="6" max="6" width="59.57421875" style="0" customWidth="1"/>
    <col min="7" max="7" width="15.421875" style="0" bestFit="1" customWidth="1"/>
  </cols>
  <sheetData>
    <row r="1" spans="1:7" ht="92.25" customHeight="1" thickBot="1">
      <c r="A1" s="44" t="s">
        <v>398</v>
      </c>
      <c r="B1" s="45" t="s">
        <v>414</v>
      </c>
      <c r="C1" s="45" t="s">
        <v>165</v>
      </c>
      <c r="D1" s="45" t="s">
        <v>166</v>
      </c>
      <c r="E1" s="45" t="s">
        <v>167</v>
      </c>
      <c r="F1" s="46" t="s">
        <v>233</v>
      </c>
      <c r="G1" s="196" t="s">
        <v>87</v>
      </c>
    </row>
    <row r="2" spans="1:7" ht="15.75" customHeight="1">
      <c r="A2" s="316" t="s">
        <v>7</v>
      </c>
      <c r="B2" s="317"/>
      <c r="C2" s="317"/>
      <c r="D2" s="317"/>
      <c r="E2" s="317"/>
      <c r="F2" s="318"/>
      <c r="G2" s="241">
        <f>SUM(G6+G14)</f>
        <v>1697000</v>
      </c>
    </row>
    <row r="3" spans="1:7" ht="14.25" customHeight="1">
      <c r="A3" s="322" t="s">
        <v>890</v>
      </c>
      <c r="B3" s="323"/>
      <c r="C3" s="323"/>
      <c r="D3" s="323"/>
      <c r="E3" s="323"/>
      <c r="F3" s="324"/>
      <c r="G3" s="243">
        <f>SUM(G6+G14)</f>
        <v>1697000</v>
      </c>
    </row>
    <row r="4" spans="1:7" ht="15.75" customHeight="1" thickBot="1">
      <c r="A4" s="304" t="s">
        <v>634</v>
      </c>
      <c r="B4" s="305"/>
      <c r="C4" s="305"/>
      <c r="D4" s="305"/>
      <c r="E4" s="305"/>
      <c r="F4" s="306"/>
      <c r="G4" s="253"/>
    </row>
    <row r="5" spans="1:7" ht="13.5" customHeight="1">
      <c r="A5" s="168"/>
      <c r="B5" s="27" t="s">
        <v>399</v>
      </c>
      <c r="C5" s="169"/>
      <c r="D5" s="169"/>
      <c r="E5" s="169"/>
      <c r="F5" s="76" t="s">
        <v>415</v>
      </c>
      <c r="G5" s="56"/>
    </row>
    <row r="6" spans="1:7" ht="16.5" customHeight="1">
      <c r="A6" s="168"/>
      <c r="B6" s="169"/>
      <c r="C6" s="27" t="s">
        <v>234</v>
      </c>
      <c r="D6" s="169"/>
      <c r="E6" s="169"/>
      <c r="F6" s="27" t="s">
        <v>235</v>
      </c>
      <c r="G6" s="56">
        <f>SUM(G7+G9+G11)</f>
        <v>953000</v>
      </c>
    </row>
    <row r="7" spans="1:7" ht="14.25" customHeight="1">
      <c r="A7" s="168"/>
      <c r="B7" s="170"/>
      <c r="C7" s="170"/>
      <c r="D7" s="160" t="s">
        <v>236</v>
      </c>
      <c r="E7" s="170"/>
      <c r="F7" s="22" t="s">
        <v>237</v>
      </c>
      <c r="G7" s="101">
        <f>SUM(G8)</f>
        <v>750000</v>
      </c>
    </row>
    <row r="8" spans="1:7" ht="16.5" customHeight="1">
      <c r="A8" s="171" t="s">
        <v>391</v>
      </c>
      <c r="B8" s="170"/>
      <c r="C8" s="170"/>
      <c r="D8" s="170"/>
      <c r="E8" s="170" t="s">
        <v>238</v>
      </c>
      <c r="F8" s="23" t="s">
        <v>416</v>
      </c>
      <c r="G8" s="102">
        <v>750000</v>
      </c>
    </row>
    <row r="9" spans="1:7" ht="16.5" customHeight="1">
      <c r="A9" s="171"/>
      <c r="B9" s="170"/>
      <c r="C9" s="170"/>
      <c r="D9" s="160" t="s">
        <v>239</v>
      </c>
      <c r="E9" s="170"/>
      <c r="F9" s="22" t="s">
        <v>240</v>
      </c>
      <c r="G9" s="101">
        <f>SUM(G10)</f>
        <v>75000</v>
      </c>
    </row>
    <row r="10" spans="1:7" ht="15" customHeight="1">
      <c r="A10" s="171" t="s">
        <v>616</v>
      </c>
      <c r="B10" s="170"/>
      <c r="C10" s="170"/>
      <c r="D10" s="160"/>
      <c r="E10" s="170" t="s">
        <v>241</v>
      </c>
      <c r="F10" s="23" t="s">
        <v>242</v>
      </c>
      <c r="G10" s="102">
        <v>75000</v>
      </c>
    </row>
    <row r="11" spans="1:7" ht="17.25" customHeight="1">
      <c r="A11" s="171"/>
      <c r="B11" s="170"/>
      <c r="C11" s="170"/>
      <c r="D11" s="160" t="s">
        <v>243</v>
      </c>
      <c r="E11" s="170"/>
      <c r="F11" s="22" t="s">
        <v>244</v>
      </c>
      <c r="G11" s="101">
        <f>SUM(+G12+G13)</f>
        <v>128000</v>
      </c>
    </row>
    <row r="12" spans="1:7" ht="16.5" customHeight="1">
      <c r="A12" s="171" t="s">
        <v>617</v>
      </c>
      <c r="B12" s="170"/>
      <c r="C12" s="170"/>
      <c r="D12" s="170"/>
      <c r="E12" s="170" t="s">
        <v>245</v>
      </c>
      <c r="F12" s="23" t="s">
        <v>246</v>
      </c>
      <c r="G12" s="102">
        <v>115000</v>
      </c>
    </row>
    <row r="13" spans="1:7" ht="13.5" customHeight="1">
      <c r="A13" s="171" t="s">
        <v>618</v>
      </c>
      <c r="B13" s="170"/>
      <c r="C13" s="170"/>
      <c r="D13" s="170"/>
      <c r="E13" s="170" t="s">
        <v>247</v>
      </c>
      <c r="F13" s="23" t="s">
        <v>248</v>
      </c>
      <c r="G13" s="102">
        <v>13000</v>
      </c>
    </row>
    <row r="14" spans="1:7" ht="17.25" customHeight="1">
      <c r="A14" s="171"/>
      <c r="B14" s="76"/>
      <c r="C14" s="76" t="s">
        <v>249</v>
      </c>
      <c r="D14" s="76"/>
      <c r="E14" s="76"/>
      <c r="F14" s="27" t="s">
        <v>250</v>
      </c>
      <c r="G14" s="56">
        <f>SUM(G15+G17+G19)</f>
        <v>744000</v>
      </c>
    </row>
    <row r="15" spans="1:7" ht="21" customHeight="1">
      <c r="A15" s="171"/>
      <c r="B15" s="169"/>
      <c r="C15" s="27"/>
      <c r="D15" s="160" t="s">
        <v>251</v>
      </c>
      <c r="E15" s="169"/>
      <c r="F15" s="22" t="s">
        <v>252</v>
      </c>
      <c r="G15" s="101">
        <f>SUM(+G16)</f>
        <v>18000</v>
      </c>
    </row>
    <row r="16" spans="1:7" ht="16.5" customHeight="1">
      <c r="A16" s="171" t="s">
        <v>619</v>
      </c>
      <c r="B16" s="170"/>
      <c r="C16" s="27"/>
      <c r="D16" s="170"/>
      <c r="E16" s="170" t="s">
        <v>255</v>
      </c>
      <c r="F16" s="23" t="s">
        <v>438</v>
      </c>
      <c r="G16" s="102">
        <v>18000</v>
      </c>
    </row>
    <row r="17" spans="1:7" ht="16.5" customHeight="1">
      <c r="A17" s="171"/>
      <c r="B17" s="170"/>
      <c r="C17" s="27"/>
      <c r="D17" s="160" t="s">
        <v>258</v>
      </c>
      <c r="E17" s="170"/>
      <c r="F17" s="22" t="s">
        <v>259</v>
      </c>
      <c r="G17" s="101">
        <f>SUM(G18)</f>
        <v>20000</v>
      </c>
    </row>
    <row r="18" spans="1:7" ht="18" customHeight="1">
      <c r="A18" s="171" t="s">
        <v>620</v>
      </c>
      <c r="B18" s="170"/>
      <c r="C18" s="27"/>
      <c r="D18" s="170"/>
      <c r="E18" s="170" t="s">
        <v>260</v>
      </c>
      <c r="F18" s="23" t="s">
        <v>439</v>
      </c>
      <c r="G18" s="102">
        <v>20000</v>
      </c>
    </row>
    <row r="19" spans="1:7" ht="18" customHeight="1">
      <c r="A19" s="171"/>
      <c r="B19" s="170"/>
      <c r="C19" s="170"/>
      <c r="D19" s="160" t="s">
        <v>284</v>
      </c>
      <c r="E19" s="170"/>
      <c r="F19" s="22" t="s">
        <v>402</v>
      </c>
      <c r="G19" s="101">
        <f>SUM(G20+G21)</f>
        <v>706000</v>
      </c>
    </row>
    <row r="20" spans="1:7" ht="15" customHeight="1">
      <c r="A20" s="171" t="s">
        <v>621</v>
      </c>
      <c r="B20" s="170"/>
      <c r="C20" s="170"/>
      <c r="D20" s="170"/>
      <c r="E20" s="170" t="s">
        <v>288</v>
      </c>
      <c r="F20" s="23" t="s">
        <v>289</v>
      </c>
      <c r="G20" s="102">
        <v>6000</v>
      </c>
    </row>
    <row r="21" spans="1:7" ht="15" customHeight="1" thickBot="1">
      <c r="A21" s="195" t="s">
        <v>622</v>
      </c>
      <c r="B21" s="176"/>
      <c r="C21" s="176"/>
      <c r="D21" s="176"/>
      <c r="E21" s="170" t="s">
        <v>290</v>
      </c>
      <c r="F21" s="35" t="s">
        <v>981</v>
      </c>
      <c r="G21" s="197">
        <v>700000</v>
      </c>
    </row>
    <row r="22" spans="1:7" ht="16.5" thickBot="1">
      <c r="A22" s="130"/>
      <c r="B22" s="131"/>
      <c r="C22" s="131"/>
      <c r="D22" s="131"/>
      <c r="E22" s="131"/>
      <c r="F22" s="129" t="s">
        <v>877</v>
      </c>
      <c r="G22" s="193">
        <f>SUM(G2)</f>
        <v>1697000</v>
      </c>
    </row>
  </sheetData>
  <mergeCells count="3">
    <mergeCell ref="A4:F4"/>
    <mergeCell ref="A2:F2"/>
    <mergeCell ref="A3:F3"/>
  </mergeCells>
  <printOptions horizontalCentered="1"/>
  <pageMargins left="0.7480314960629921" right="0.7480314960629921" top="0.984251968503937" bottom="0.984251968503937" header="0.5118110236220472" footer="0.5118110236220472"/>
  <pageSetup firstPageNumber="39" useFirstPageNumber="1" horizontalDpi="300" verticalDpi="300" orientation="portrait" paperSize="9" scale="85" r:id="rId1"/>
  <headerFooter alignWithMargins="0">
    <oddHeader>&amp;C&amp;"Times New Roman,Bold"&amp;14RAZDJEL 008 - SLUŽBA ZA ZASTUPANJE GRADA</oddHeader>
    <oddFooter>&amp;C&amp;"Times New Roman,Regular"&amp;16&amp;P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F21" sqref="F21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3.7109375" style="0" customWidth="1"/>
    <col min="4" max="4" width="4.57421875" style="0" customWidth="1"/>
    <col min="5" max="5" width="6.140625" style="0" customWidth="1"/>
    <col min="6" max="6" width="59.57421875" style="0" customWidth="1"/>
    <col min="7" max="7" width="13.421875" style="0" bestFit="1" customWidth="1"/>
  </cols>
  <sheetData>
    <row r="1" spans="1:7" ht="96" customHeight="1" thickBot="1">
      <c r="A1" s="44" t="s">
        <v>398</v>
      </c>
      <c r="B1" s="45" t="s">
        <v>414</v>
      </c>
      <c r="C1" s="45" t="s">
        <v>165</v>
      </c>
      <c r="D1" s="45" t="s">
        <v>166</v>
      </c>
      <c r="E1" s="45" t="s">
        <v>167</v>
      </c>
      <c r="F1" s="46" t="s">
        <v>233</v>
      </c>
      <c r="G1" s="196" t="s">
        <v>87</v>
      </c>
    </row>
    <row r="2" spans="1:7" ht="15.75">
      <c r="A2" s="316" t="s">
        <v>6</v>
      </c>
      <c r="B2" s="317"/>
      <c r="C2" s="317"/>
      <c r="D2" s="317"/>
      <c r="E2" s="317"/>
      <c r="F2" s="318"/>
      <c r="G2" s="241">
        <f>SUM(G6+G14)</f>
        <v>491000</v>
      </c>
    </row>
    <row r="3" spans="1:7" ht="15.75">
      <c r="A3" s="322" t="s">
        <v>889</v>
      </c>
      <c r="B3" s="323"/>
      <c r="C3" s="323"/>
      <c r="D3" s="323"/>
      <c r="E3" s="323"/>
      <c r="F3" s="324"/>
      <c r="G3" s="243">
        <f>SUM(G6+G14)</f>
        <v>491000</v>
      </c>
    </row>
    <row r="4" spans="1:7" ht="16.5" thickBot="1">
      <c r="A4" s="304" t="s">
        <v>634</v>
      </c>
      <c r="B4" s="305"/>
      <c r="C4" s="305"/>
      <c r="D4" s="305"/>
      <c r="E4" s="305"/>
      <c r="F4" s="306"/>
      <c r="G4" s="253"/>
    </row>
    <row r="5" spans="1:7" ht="15.75">
      <c r="A5" s="168"/>
      <c r="B5" s="27" t="s">
        <v>399</v>
      </c>
      <c r="C5" s="169"/>
      <c r="D5" s="169"/>
      <c r="E5" s="169"/>
      <c r="F5" s="76" t="s">
        <v>415</v>
      </c>
      <c r="G5" s="56"/>
    </row>
    <row r="6" spans="1:7" ht="15.75">
      <c r="A6" s="168"/>
      <c r="B6" s="169"/>
      <c r="C6" s="27" t="s">
        <v>234</v>
      </c>
      <c r="D6" s="169"/>
      <c r="E6" s="169"/>
      <c r="F6" s="27" t="s">
        <v>235</v>
      </c>
      <c r="G6" s="56">
        <f>SUM(G7+G9+G11)</f>
        <v>446000</v>
      </c>
    </row>
    <row r="7" spans="1:7" ht="15.75">
      <c r="A7" s="168"/>
      <c r="B7" s="170"/>
      <c r="C7" s="170"/>
      <c r="D7" s="160" t="s">
        <v>236</v>
      </c>
      <c r="E7" s="170"/>
      <c r="F7" s="22" t="s">
        <v>237</v>
      </c>
      <c r="G7" s="101">
        <f>SUM(G8)</f>
        <v>350000</v>
      </c>
    </row>
    <row r="8" spans="1:7" ht="16.5" customHeight="1">
      <c r="A8" s="171" t="s">
        <v>623</v>
      </c>
      <c r="B8" s="170"/>
      <c r="C8" s="170"/>
      <c r="D8" s="170"/>
      <c r="E8" s="170" t="s">
        <v>238</v>
      </c>
      <c r="F8" s="23" t="s">
        <v>416</v>
      </c>
      <c r="G8" s="102">
        <v>350000</v>
      </c>
    </row>
    <row r="9" spans="1:7" ht="15.75">
      <c r="A9" s="171"/>
      <c r="B9" s="170"/>
      <c r="C9" s="170"/>
      <c r="D9" s="160" t="s">
        <v>239</v>
      </c>
      <c r="E9" s="170"/>
      <c r="F9" s="22" t="s">
        <v>240</v>
      </c>
      <c r="G9" s="101">
        <f>SUM(G10)</f>
        <v>35000</v>
      </c>
    </row>
    <row r="10" spans="1:7" ht="16.5" customHeight="1">
      <c r="A10" s="171" t="s">
        <v>97</v>
      </c>
      <c r="B10" s="170"/>
      <c r="C10" s="170"/>
      <c r="D10" s="160"/>
      <c r="E10" s="170" t="s">
        <v>241</v>
      </c>
      <c r="F10" s="23" t="s">
        <v>242</v>
      </c>
      <c r="G10" s="102">
        <v>35000</v>
      </c>
    </row>
    <row r="11" spans="1:7" ht="15.75">
      <c r="A11" s="171"/>
      <c r="B11" s="170"/>
      <c r="C11" s="170"/>
      <c r="D11" s="160" t="s">
        <v>243</v>
      </c>
      <c r="E11" s="170"/>
      <c r="F11" s="22" t="s">
        <v>244</v>
      </c>
      <c r="G11" s="101">
        <f>SUM(+G12+G13)</f>
        <v>61000</v>
      </c>
    </row>
    <row r="12" spans="1:7" ht="15.75" customHeight="1">
      <c r="A12" s="171" t="s">
        <v>98</v>
      </c>
      <c r="B12" s="170"/>
      <c r="C12" s="170"/>
      <c r="D12" s="170"/>
      <c r="E12" s="170" t="s">
        <v>245</v>
      </c>
      <c r="F12" s="23" t="s">
        <v>246</v>
      </c>
      <c r="G12" s="102">
        <v>55000</v>
      </c>
    </row>
    <row r="13" spans="1:7" ht="15" customHeight="1">
      <c r="A13" s="171" t="s">
        <v>99</v>
      </c>
      <c r="B13" s="170"/>
      <c r="C13" s="170"/>
      <c r="D13" s="170"/>
      <c r="E13" s="170" t="s">
        <v>247</v>
      </c>
      <c r="F13" s="23" t="s">
        <v>248</v>
      </c>
      <c r="G13" s="102">
        <v>6000</v>
      </c>
    </row>
    <row r="14" spans="1:7" ht="15.75">
      <c r="A14" s="171"/>
      <c r="B14" s="76"/>
      <c r="C14" s="76" t="s">
        <v>249</v>
      </c>
      <c r="D14" s="76"/>
      <c r="E14" s="76"/>
      <c r="F14" s="27" t="s">
        <v>250</v>
      </c>
      <c r="G14" s="56">
        <f>SUM(G15+G17+G19)</f>
        <v>45000</v>
      </c>
    </row>
    <row r="15" spans="1:7" ht="15.75">
      <c r="A15" s="171"/>
      <c r="B15" s="169"/>
      <c r="C15" s="27"/>
      <c r="D15" s="160" t="s">
        <v>251</v>
      </c>
      <c r="E15" s="169"/>
      <c r="F15" s="22" t="s">
        <v>252</v>
      </c>
      <c r="G15" s="101">
        <f>SUM(+G16)</f>
        <v>15000</v>
      </c>
    </row>
    <row r="16" spans="1:7" ht="13.5" customHeight="1">
      <c r="A16" s="171" t="s">
        <v>100</v>
      </c>
      <c r="B16" s="170"/>
      <c r="C16" s="27"/>
      <c r="D16" s="170"/>
      <c r="E16" s="170" t="s">
        <v>255</v>
      </c>
      <c r="F16" s="23" t="s">
        <v>438</v>
      </c>
      <c r="G16" s="102">
        <v>15000</v>
      </c>
    </row>
    <row r="17" spans="1:7" ht="15.75">
      <c r="A17" s="171"/>
      <c r="B17" s="170"/>
      <c r="C17" s="27"/>
      <c r="D17" s="160" t="s">
        <v>258</v>
      </c>
      <c r="E17" s="170"/>
      <c r="F17" s="22" t="s">
        <v>259</v>
      </c>
      <c r="G17" s="101">
        <f>SUM(G18)</f>
        <v>15000</v>
      </c>
    </row>
    <row r="18" spans="1:7" ht="15.75" customHeight="1">
      <c r="A18" s="171" t="s">
        <v>101</v>
      </c>
      <c r="B18" s="170"/>
      <c r="C18" s="27"/>
      <c r="D18" s="170"/>
      <c r="E18" s="170" t="s">
        <v>260</v>
      </c>
      <c r="F18" s="23" t="s">
        <v>439</v>
      </c>
      <c r="G18" s="102">
        <v>15000</v>
      </c>
    </row>
    <row r="19" spans="1:7" ht="15.75">
      <c r="A19" s="171"/>
      <c r="B19" s="170"/>
      <c r="C19" s="170"/>
      <c r="D19" s="160" t="s">
        <v>284</v>
      </c>
      <c r="E19" s="170"/>
      <c r="F19" s="22" t="s">
        <v>402</v>
      </c>
      <c r="G19" s="101">
        <f>SUM(G20+G21)</f>
        <v>15000</v>
      </c>
    </row>
    <row r="20" spans="1:7" ht="16.5" customHeight="1">
      <c r="A20" s="171" t="s">
        <v>771</v>
      </c>
      <c r="B20" s="170"/>
      <c r="C20" s="170"/>
      <c r="D20" s="170"/>
      <c r="E20" s="170" t="s">
        <v>288</v>
      </c>
      <c r="F20" s="23" t="s">
        <v>289</v>
      </c>
      <c r="G20" s="102">
        <v>5000</v>
      </c>
    </row>
    <row r="21" spans="1:7" ht="16.5" thickBot="1">
      <c r="A21" s="195" t="s">
        <v>924</v>
      </c>
      <c r="B21" s="176"/>
      <c r="C21" s="176"/>
      <c r="D21" s="176"/>
      <c r="E21" s="170" t="s">
        <v>290</v>
      </c>
      <c r="F21" s="35" t="s">
        <v>291</v>
      </c>
      <c r="G21" s="197">
        <v>10000</v>
      </c>
    </row>
    <row r="22" spans="1:7" ht="16.5" thickBot="1">
      <c r="A22" s="130"/>
      <c r="B22" s="131"/>
      <c r="C22" s="131"/>
      <c r="D22" s="131"/>
      <c r="E22" s="131"/>
      <c r="F22" s="129" t="s">
        <v>875</v>
      </c>
      <c r="G22" s="193">
        <f>SUM(G2)</f>
        <v>491000</v>
      </c>
    </row>
  </sheetData>
  <mergeCells count="3">
    <mergeCell ref="A4:F4"/>
    <mergeCell ref="A2:F2"/>
    <mergeCell ref="A3:F3"/>
  </mergeCells>
  <printOptions horizontalCentered="1"/>
  <pageMargins left="0.7480314960629921" right="0.7480314960629921" top="0.984251968503937" bottom="0.984251968503937" header="0.5118110236220472" footer="0.5118110236220472"/>
  <pageSetup firstPageNumber="40" useFirstPageNumber="1" horizontalDpi="300" verticalDpi="300" orientation="portrait" paperSize="9" scale="85" r:id="rId1"/>
  <headerFooter alignWithMargins="0">
    <oddHeader>&amp;C&amp;"Times New Roman,Bold"&amp;14RAZDJEL 009 - SLUŽBA ZA UNUTARNJU REVIZIJU</oddHeader>
    <oddFooter>&amp;C&amp;"Times New Roman,Regular"&amp;16&amp;P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24" sqref="D24"/>
    </sheetView>
  </sheetViews>
  <sheetFormatPr defaultColWidth="9.140625" defaultRowHeight="12.75"/>
  <cols>
    <col min="1" max="1" width="44.00390625" style="0" customWidth="1"/>
    <col min="2" max="2" width="13.8515625" style="0" bestFit="1" customWidth="1"/>
    <col min="3" max="3" width="15.00390625" style="0" customWidth="1"/>
  </cols>
  <sheetData>
    <row r="1" spans="1:2" ht="13.5" thickBot="1">
      <c r="A1" s="209"/>
      <c r="B1" s="223" t="s">
        <v>87</v>
      </c>
    </row>
    <row r="2" spans="1:2" ht="12.75">
      <c r="A2" s="210" t="s">
        <v>985</v>
      </c>
      <c r="B2" s="224">
        <f>SUM('R1'!G650)</f>
        <v>43955380</v>
      </c>
    </row>
    <row r="3" spans="1:2" ht="12.75">
      <c r="A3" s="211" t="s">
        <v>986</v>
      </c>
      <c r="B3" s="225">
        <f>SUM('R2'!G67)</f>
        <v>12242000</v>
      </c>
    </row>
    <row r="4" spans="1:3" ht="12.75">
      <c r="A4" s="212" t="s">
        <v>28</v>
      </c>
      <c r="B4" s="225">
        <f>SUM('R3'!G63)</f>
        <v>10439000</v>
      </c>
      <c r="C4" s="91"/>
    </row>
    <row r="5" spans="1:2" ht="12.75">
      <c r="A5" s="212" t="s">
        <v>29</v>
      </c>
      <c r="B5" s="225">
        <f>SUM('R4'!G172)</f>
        <v>150509127</v>
      </c>
    </row>
    <row r="6" spans="1:2" ht="41.25" customHeight="1">
      <c r="A6" s="212" t="s">
        <v>30</v>
      </c>
      <c r="B6" s="225">
        <f>SUM('R5'!G246)</f>
        <v>66953576</v>
      </c>
    </row>
    <row r="7" spans="1:2" ht="12.75">
      <c r="A7" s="211" t="s">
        <v>31</v>
      </c>
      <c r="B7" s="225">
        <f>SUM('R6'!G62)</f>
        <v>17088747</v>
      </c>
    </row>
    <row r="8" spans="1:2" ht="12.75">
      <c r="A8" s="211" t="s">
        <v>32</v>
      </c>
      <c r="B8" s="225">
        <f>SUM('R7'!G142)</f>
        <v>22072795</v>
      </c>
    </row>
    <row r="9" spans="1:2" ht="12.75">
      <c r="A9" s="211" t="s">
        <v>33</v>
      </c>
      <c r="B9" s="225">
        <f>SUM('R8'!G22)</f>
        <v>1697000</v>
      </c>
    </row>
    <row r="10" spans="1:2" ht="13.5" thickBot="1">
      <c r="A10" s="213" t="s">
        <v>34</v>
      </c>
      <c r="B10" s="226">
        <f>SUM('R9'!G22)</f>
        <v>491000</v>
      </c>
    </row>
    <row r="11" spans="1:2" ht="13.5" thickBot="1">
      <c r="A11" s="214" t="s">
        <v>232</v>
      </c>
      <c r="B11" s="227">
        <f>SUM(B2:B10)</f>
        <v>325448625</v>
      </c>
    </row>
    <row r="12" spans="1:2" ht="13.5" thickBot="1">
      <c r="A12" s="215"/>
      <c r="B12" s="228"/>
    </row>
    <row r="13" spans="1:2" ht="13.5" thickBot="1">
      <c r="A13" s="209"/>
      <c r="B13" s="229">
        <f>SUM(B11-'račun financiranja'!F3-'račun financiranja'!F6-'račun financiranja'!F9)</f>
        <v>319136625</v>
      </c>
    </row>
    <row r="16" ht="12.75">
      <c r="B16" s="91">
        <f>SUM(rashodi!F95)</f>
        <v>319136625</v>
      </c>
    </row>
    <row r="17" ht="12.75">
      <c r="B17" s="91">
        <f>SUM(B13-B16)</f>
        <v>0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75" zoomScaleNormal="75" workbookViewId="0" topLeftCell="A58">
      <selection activeCell="F86" sqref="F86"/>
    </sheetView>
  </sheetViews>
  <sheetFormatPr defaultColWidth="9.140625" defaultRowHeight="12.75"/>
  <cols>
    <col min="1" max="1" width="4.7109375" style="10" bestFit="1" customWidth="1"/>
    <col min="2" max="2" width="4.421875" style="10" bestFit="1" customWidth="1"/>
    <col min="3" max="3" width="4.7109375" style="10" customWidth="1"/>
    <col min="4" max="4" width="5.8515625" style="10" bestFit="1" customWidth="1"/>
    <col min="5" max="5" width="8.28125" style="10" customWidth="1"/>
    <col min="6" max="6" width="92.57421875" style="10" customWidth="1"/>
    <col min="7" max="7" width="17.8515625" style="10" bestFit="1" customWidth="1"/>
    <col min="8" max="16384" width="7.8515625" style="10" customWidth="1"/>
  </cols>
  <sheetData>
    <row r="1" spans="1:7" ht="90" customHeight="1" thickBot="1">
      <c r="A1" s="92" t="s">
        <v>414</v>
      </c>
      <c r="B1" s="6" t="s">
        <v>165</v>
      </c>
      <c r="C1" s="6" t="s">
        <v>166</v>
      </c>
      <c r="D1" s="7" t="s">
        <v>167</v>
      </c>
      <c r="E1" s="18" t="s">
        <v>293</v>
      </c>
      <c r="F1" s="8" t="s">
        <v>168</v>
      </c>
      <c r="G1" s="196" t="s">
        <v>88</v>
      </c>
    </row>
    <row r="2" spans="1:7" ht="18" customHeight="1">
      <c r="A2" s="84">
        <v>6</v>
      </c>
      <c r="B2" s="7"/>
      <c r="C2" s="7"/>
      <c r="D2" s="7"/>
      <c r="E2" s="288"/>
      <c r="F2" s="123" t="s">
        <v>451</v>
      </c>
      <c r="G2" s="122"/>
    </row>
    <row r="3" spans="1:7" s="11" customFormat="1" ht="15.75" customHeight="1">
      <c r="A3" s="81"/>
      <c r="B3" s="48" t="s">
        <v>169</v>
      </c>
      <c r="C3" s="108"/>
      <c r="D3" s="108"/>
      <c r="E3" s="289"/>
      <c r="F3" s="124" t="s">
        <v>170</v>
      </c>
      <c r="G3" s="120">
        <f>+G4+G14+G18</f>
        <v>163152372</v>
      </c>
    </row>
    <row r="4" spans="1:7" s="12" customFormat="1" ht="15.75" customHeight="1">
      <c r="A4" s="85"/>
      <c r="B4" s="98"/>
      <c r="C4" s="98" t="s">
        <v>171</v>
      </c>
      <c r="D4" s="98"/>
      <c r="E4" s="290"/>
      <c r="F4" s="157" t="s">
        <v>172</v>
      </c>
      <c r="G4" s="101">
        <f>SUM(G5:G13)</f>
        <v>139452372</v>
      </c>
    </row>
    <row r="5" spans="1:7" s="12" customFormat="1" ht="15.75" customHeight="1">
      <c r="A5" s="85"/>
      <c r="B5" s="79"/>
      <c r="C5" s="79"/>
      <c r="D5" s="79" t="s">
        <v>173</v>
      </c>
      <c r="E5" s="291"/>
      <c r="F5" s="158" t="s">
        <v>174</v>
      </c>
      <c r="G5" s="30">
        <v>113500000</v>
      </c>
    </row>
    <row r="6" spans="1:7" s="12" customFormat="1" ht="15.75">
      <c r="A6" s="85"/>
      <c r="B6" s="79"/>
      <c r="C6" s="79"/>
      <c r="D6" s="79" t="s">
        <v>173</v>
      </c>
      <c r="E6" s="291"/>
      <c r="F6" s="158" t="s">
        <v>862</v>
      </c>
      <c r="G6" s="30">
        <v>6200000</v>
      </c>
    </row>
    <row r="7" spans="1:7" s="12" customFormat="1" ht="15.75">
      <c r="A7" s="85"/>
      <c r="B7" s="79"/>
      <c r="C7" s="79"/>
      <c r="D7" s="79" t="s">
        <v>173</v>
      </c>
      <c r="E7" s="291"/>
      <c r="F7" s="158" t="s">
        <v>863</v>
      </c>
      <c r="G7" s="30">
        <v>2700000</v>
      </c>
    </row>
    <row r="8" spans="1:7" s="12" customFormat="1" ht="15.75" customHeight="1">
      <c r="A8" s="85"/>
      <c r="B8" s="79"/>
      <c r="C8" s="79"/>
      <c r="D8" s="79" t="s">
        <v>175</v>
      </c>
      <c r="E8" s="291"/>
      <c r="F8" s="158" t="s">
        <v>176</v>
      </c>
      <c r="G8" s="30">
        <v>12300000</v>
      </c>
    </row>
    <row r="9" spans="1:7" s="12" customFormat="1" ht="15.75" customHeight="1">
      <c r="A9" s="85"/>
      <c r="B9" s="79"/>
      <c r="C9" s="79"/>
      <c r="D9" s="79" t="s">
        <v>177</v>
      </c>
      <c r="E9" s="291"/>
      <c r="F9" s="158" t="s">
        <v>179</v>
      </c>
      <c r="G9" s="30">
        <v>2600000</v>
      </c>
    </row>
    <row r="10" spans="1:7" s="12" customFormat="1" ht="15.75" customHeight="1">
      <c r="A10" s="85"/>
      <c r="B10" s="79"/>
      <c r="C10" s="79"/>
      <c r="D10" s="79" t="s">
        <v>180</v>
      </c>
      <c r="E10" s="291"/>
      <c r="F10" s="158" t="s">
        <v>181</v>
      </c>
      <c r="G10" s="30">
        <v>500000</v>
      </c>
    </row>
    <row r="11" spans="1:7" s="12" customFormat="1" ht="15.75" customHeight="1">
      <c r="A11" s="85"/>
      <c r="B11" s="79"/>
      <c r="C11" s="79"/>
      <c r="D11" s="79" t="s">
        <v>182</v>
      </c>
      <c r="E11" s="291"/>
      <c r="F11" s="158" t="s">
        <v>453</v>
      </c>
      <c r="G11" s="30">
        <v>-8000000</v>
      </c>
    </row>
    <row r="12" spans="1:7" s="12" customFormat="1" ht="31.5">
      <c r="A12" s="85"/>
      <c r="B12" s="79"/>
      <c r="C12" s="79"/>
      <c r="D12" s="79" t="s">
        <v>120</v>
      </c>
      <c r="E12" s="291"/>
      <c r="F12" s="158" t="s">
        <v>1206</v>
      </c>
      <c r="G12" s="30">
        <v>5630000</v>
      </c>
    </row>
    <row r="13" spans="1:7" s="12" customFormat="1" ht="15.75">
      <c r="A13" s="85"/>
      <c r="B13" s="79"/>
      <c r="C13" s="79"/>
      <c r="D13" s="79" t="s">
        <v>120</v>
      </c>
      <c r="E13" s="291"/>
      <c r="F13" s="158" t="s">
        <v>81</v>
      </c>
      <c r="G13" s="30">
        <v>4022372</v>
      </c>
    </row>
    <row r="14" spans="1:7" s="12" customFormat="1" ht="15.75" customHeight="1">
      <c r="A14" s="85"/>
      <c r="B14" s="98"/>
      <c r="C14" s="98" t="s">
        <v>183</v>
      </c>
      <c r="D14" s="98"/>
      <c r="E14" s="290"/>
      <c r="F14" s="157" t="s">
        <v>454</v>
      </c>
      <c r="G14" s="101">
        <f>SUM(G15:G15:G17)</f>
        <v>16950000</v>
      </c>
    </row>
    <row r="15" spans="1:7" s="12" customFormat="1" ht="15.75" customHeight="1">
      <c r="A15" s="85"/>
      <c r="B15" s="79"/>
      <c r="C15" s="79"/>
      <c r="D15" s="79" t="s">
        <v>184</v>
      </c>
      <c r="E15" s="291"/>
      <c r="F15" s="158" t="s">
        <v>455</v>
      </c>
      <c r="G15" s="30">
        <v>800000</v>
      </c>
    </row>
    <row r="16" spans="1:7" s="12" customFormat="1" ht="15.75" customHeight="1">
      <c r="A16" s="85"/>
      <c r="B16" s="79"/>
      <c r="C16" s="79"/>
      <c r="D16" s="79" t="s">
        <v>184</v>
      </c>
      <c r="E16" s="291"/>
      <c r="F16" s="158" t="s">
        <v>456</v>
      </c>
      <c r="G16" s="30">
        <v>150000</v>
      </c>
    </row>
    <row r="17" spans="1:7" s="12" customFormat="1" ht="15.75" customHeight="1">
      <c r="A17" s="85"/>
      <c r="B17" s="79"/>
      <c r="C17" s="79"/>
      <c r="D17" s="79" t="s">
        <v>185</v>
      </c>
      <c r="E17" s="291"/>
      <c r="F17" s="158" t="s">
        <v>458</v>
      </c>
      <c r="G17" s="30">
        <v>16000000</v>
      </c>
    </row>
    <row r="18" spans="1:7" s="12" customFormat="1" ht="15.75" customHeight="1">
      <c r="A18" s="85"/>
      <c r="B18" s="98"/>
      <c r="C18" s="98" t="s">
        <v>186</v>
      </c>
      <c r="D18" s="98"/>
      <c r="E18" s="290"/>
      <c r="F18" s="157" t="s">
        <v>459</v>
      </c>
      <c r="G18" s="101">
        <f>SUM(G19:G21)</f>
        <v>6750000</v>
      </c>
    </row>
    <row r="19" spans="1:7" s="12" customFormat="1" ht="15.75" customHeight="1">
      <c r="A19" s="85"/>
      <c r="B19" s="79"/>
      <c r="C19" s="79"/>
      <c r="D19" s="79" t="s">
        <v>187</v>
      </c>
      <c r="E19" s="291"/>
      <c r="F19" s="158" t="s">
        <v>460</v>
      </c>
      <c r="G19" s="30">
        <v>2200000</v>
      </c>
    </row>
    <row r="20" spans="1:7" s="12" customFormat="1" ht="15.75" customHeight="1">
      <c r="A20" s="85"/>
      <c r="B20" s="79"/>
      <c r="C20" s="79"/>
      <c r="D20" s="79" t="s">
        <v>188</v>
      </c>
      <c r="E20" s="291"/>
      <c r="F20" s="158" t="s">
        <v>461</v>
      </c>
      <c r="G20" s="30">
        <v>4500000</v>
      </c>
    </row>
    <row r="21" spans="1:7" s="12" customFormat="1" ht="15.75" customHeight="1">
      <c r="A21" s="85"/>
      <c r="B21" s="79"/>
      <c r="C21" s="79"/>
      <c r="D21" s="79" t="s">
        <v>188</v>
      </c>
      <c r="E21" s="291"/>
      <c r="F21" s="158" t="s">
        <v>129</v>
      </c>
      <c r="G21" s="30">
        <v>50000</v>
      </c>
    </row>
    <row r="22" spans="1:7" s="13" customFormat="1" ht="31.5">
      <c r="A22" s="81"/>
      <c r="B22" s="48" t="s">
        <v>189</v>
      </c>
      <c r="C22" s="48"/>
      <c r="D22" s="48"/>
      <c r="E22" s="292"/>
      <c r="F22" s="124" t="s">
        <v>138</v>
      </c>
      <c r="G22" s="41">
        <f>SUM(G23+G32)</f>
        <v>9927506</v>
      </c>
    </row>
    <row r="23" spans="1:7" s="12" customFormat="1" ht="15.75" customHeight="1">
      <c r="A23" s="85"/>
      <c r="B23" s="98"/>
      <c r="C23" s="98" t="s">
        <v>190</v>
      </c>
      <c r="D23" s="98"/>
      <c r="E23" s="290"/>
      <c r="F23" s="157" t="s">
        <v>462</v>
      </c>
      <c r="G23" s="53">
        <f>SUM(G24+G30)</f>
        <v>7127506</v>
      </c>
    </row>
    <row r="24" spans="1:7" s="12" customFormat="1" ht="15.75" customHeight="1">
      <c r="A24" s="85"/>
      <c r="B24" s="79"/>
      <c r="C24" s="79"/>
      <c r="D24" s="79" t="s">
        <v>191</v>
      </c>
      <c r="E24" s="291"/>
      <c r="F24" s="158" t="s">
        <v>294</v>
      </c>
      <c r="G24" s="30">
        <f>SUM(G25:G29)</f>
        <v>6827506</v>
      </c>
    </row>
    <row r="25" spans="1:7" s="12" customFormat="1" ht="15.75" customHeight="1">
      <c r="A25" s="85"/>
      <c r="B25" s="79"/>
      <c r="C25" s="79"/>
      <c r="D25" s="79"/>
      <c r="E25" s="291" t="s">
        <v>295</v>
      </c>
      <c r="F25" s="158" t="s">
        <v>982</v>
      </c>
      <c r="G25" s="30">
        <v>455400</v>
      </c>
    </row>
    <row r="26" spans="1:7" s="12" customFormat="1" ht="31.5">
      <c r="A26" s="85"/>
      <c r="B26" s="79"/>
      <c r="C26" s="79"/>
      <c r="D26" s="79"/>
      <c r="E26" s="291" t="s">
        <v>295</v>
      </c>
      <c r="F26" s="158" t="s">
        <v>113</v>
      </c>
      <c r="G26" s="30">
        <v>1000000</v>
      </c>
    </row>
    <row r="27" spans="1:7" s="12" customFormat="1" ht="15.75" customHeight="1">
      <c r="A27" s="85"/>
      <c r="B27" s="79"/>
      <c r="C27" s="79"/>
      <c r="D27" s="79"/>
      <c r="E27" s="291" t="s">
        <v>296</v>
      </c>
      <c r="F27" s="158" t="s">
        <v>1214</v>
      </c>
      <c r="G27" s="30">
        <v>260000</v>
      </c>
    </row>
    <row r="28" spans="1:7" s="12" customFormat="1" ht="15.75" customHeight="1">
      <c r="A28" s="85"/>
      <c r="B28" s="79"/>
      <c r="C28" s="79"/>
      <c r="D28" s="79"/>
      <c r="E28" s="291" t="s">
        <v>297</v>
      </c>
      <c r="F28" s="158" t="s">
        <v>298</v>
      </c>
      <c r="G28" s="30">
        <v>480600</v>
      </c>
    </row>
    <row r="29" spans="1:7" s="12" customFormat="1" ht="15.75" customHeight="1">
      <c r="A29" s="85"/>
      <c r="B29" s="79"/>
      <c r="C29" s="79"/>
      <c r="D29" s="79"/>
      <c r="E29" s="291" t="s">
        <v>297</v>
      </c>
      <c r="F29" s="158" t="s">
        <v>979</v>
      </c>
      <c r="G29" s="30">
        <v>4631506</v>
      </c>
    </row>
    <row r="30" spans="1:7" s="12" customFormat="1" ht="15.75">
      <c r="A30" s="85"/>
      <c r="B30" s="79"/>
      <c r="C30" s="79"/>
      <c r="D30" s="79" t="s">
        <v>117</v>
      </c>
      <c r="E30" s="291"/>
      <c r="F30" s="158" t="s">
        <v>299</v>
      </c>
      <c r="G30" s="30">
        <f>SUM(G31)</f>
        <v>300000</v>
      </c>
    </row>
    <row r="31" spans="1:7" s="12" customFormat="1" ht="15.75" customHeight="1">
      <c r="A31" s="85"/>
      <c r="B31" s="79"/>
      <c r="C31" s="79"/>
      <c r="D31" s="79"/>
      <c r="E31" s="291" t="s">
        <v>300</v>
      </c>
      <c r="F31" s="158" t="s">
        <v>85</v>
      </c>
      <c r="G31" s="30">
        <v>300000</v>
      </c>
    </row>
    <row r="32" spans="1:7" s="12" customFormat="1" ht="18" customHeight="1">
      <c r="A32" s="85"/>
      <c r="B32" s="79"/>
      <c r="C32" s="98" t="s">
        <v>89</v>
      </c>
      <c r="D32" s="98"/>
      <c r="E32" s="290"/>
      <c r="F32" s="157" t="s">
        <v>90</v>
      </c>
      <c r="G32" s="200">
        <f>SUM(G33)</f>
        <v>2800000</v>
      </c>
    </row>
    <row r="33" spans="1:7" s="12" customFormat="1" ht="18" customHeight="1">
      <c r="A33" s="85"/>
      <c r="B33" s="79"/>
      <c r="C33" s="79"/>
      <c r="D33" s="79" t="s">
        <v>91</v>
      </c>
      <c r="E33" s="291"/>
      <c r="F33" s="158" t="s">
        <v>301</v>
      </c>
      <c r="G33" s="30">
        <f>SUM(G34)</f>
        <v>2800000</v>
      </c>
    </row>
    <row r="34" spans="1:7" s="12" customFormat="1" ht="18" customHeight="1">
      <c r="A34" s="85"/>
      <c r="B34" s="79"/>
      <c r="C34" s="79"/>
      <c r="D34" s="79"/>
      <c r="E34" s="291" t="s">
        <v>302</v>
      </c>
      <c r="F34" s="158" t="s">
        <v>102</v>
      </c>
      <c r="G34" s="30">
        <v>2800000</v>
      </c>
    </row>
    <row r="35" spans="1:7" s="12" customFormat="1" ht="15.75" customHeight="1">
      <c r="A35" s="85"/>
      <c r="B35" s="48" t="s">
        <v>192</v>
      </c>
      <c r="C35" s="48"/>
      <c r="D35" s="48"/>
      <c r="E35" s="292"/>
      <c r="F35" s="124" t="s">
        <v>193</v>
      </c>
      <c r="G35" s="56">
        <f>+G39+G36</f>
        <v>33600000</v>
      </c>
    </row>
    <row r="36" spans="1:7" s="12" customFormat="1" ht="15.75" customHeight="1">
      <c r="A36" s="85"/>
      <c r="B36" s="98"/>
      <c r="C36" s="98" t="s">
        <v>194</v>
      </c>
      <c r="D36" s="98"/>
      <c r="E36" s="290"/>
      <c r="F36" s="157" t="s">
        <v>195</v>
      </c>
      <c r="G36" s="101">
        <f>SUM(G37)</f>
        <v>500000</v>
      </c>
    </row>
    <row r="37" spans="1:7" s="12" customFormat="1" ht="15.75" customHeight="1">
      <c r="A37" s="85"/>
      <c r="B37" s="79"/>
      <c r="C37" s="79"/>
      <c r="D37" s="79" t="s">
        <v>196</v>
      </c>
      <c r="E37" s="291"/>
      <c r="F37" s="158" t="s">
        <v>463</v>
      </c>
      <c r="G37" s="30">
        <f>SUM(G38)</f>
        <v>500000</v>
      </c>
    </row>
    <row r="38" spans="1:7" s="12" customFormat="1" ht="15.75" customHeight="1">
      <c r="A38" s="85"/>
      <c r="B38" s="79"/>
      <c r="C38" s="79"/>
      <c r="D38" s="79"/>
      <c r="E38" s="291" t="s">
        <v>303</v>
      </c>
      <c r="F38" s="158" t="s">
        <v>304</v>
      </c>
      <c r="G38" s="30">
        <v>500000</v>
      </c>
    </row>
    <row r="39" spans="1:7" s="12" customFormat="1" ht="15.75" customHeight="1">
      <c r="A39" s="85"/>
      <c r="B39" s="98"/>
      <c r="C39" s="98" t="s">
        <v>197</v>
      </c>
      <c r="D39" s="98"/>
      <c r="E39" s="290"/>
      <c r="F39" s="157" t="s">
        <v>198</v>
      </c>
      <c r="G39" s="101">
        <f>SUM(G46+G42+G40)</f>
        <v>33100000</v>
      </c>
    </row>
    <row r="40" spans="1:7" s="12" customFormat="1" ht="15.75" customHeight="1">
      <c r="A40" s="85"/>
      <c r="B40" s="79"/>
      <c r="C40" s="79"/>
      <c r="D40" s="79" t="s">
        <v>199</v>
      </c>
      <c r="E40" s="291"/>
      <c r="F40" s="158" t="s">
        <v>305</v>
      </c>
      <c r="G40" s="30">
        <f>SUM(G41)</f>
        <v>1500000</v>
      </c>
    </row>
    <row r="41" spans="1:7" s="12" customFormat="1" ht="15.75" customHeight="1">
      <c r="A41" s="85"/>
      <c r="B41" s="79"/>
      <c r="C41" s="79"/>
      <c r="D41" s="79"/>
      <c r="E41" s="291" t="s">
        <v>306</v>
      </c>
      <c r="F41" s="158" t="s">
        <v>200</v>
      </c>
      <c r="G41" s="30">
        <v>1500000</v>
      </c>
    </row>
    <row r="42" spans="1:7" s="12" customFormat="1" ht="15.75" customHeight="1">
      <c r="A42" s="85"/>
      <c r="B42" s="79"/>
      <c r="C42" s="79"/>
      <c r="D42" s="79" t="s">
        <v>201</v>
      </c>
      <c r="E42" s="291"/>
      <c r="F42" s="158" t="s">
        <v>307</v>
      </c>
      <c r="G42" s="30">
        <f>SUM(G43:G45)</f>
        <v>30000000</v>
      </c>
    </row>
    <row r="43" spans="1:7" s="12" customFormat="1" ht="15.75" customHeight="1">
      <c r="A43" s="85"/>
      <c r="B43" s="79"/>
      <c r="C43" s="79"/>
      <c r="D43" s="79"/>
      <c r="E43" s="291" t="s">
        <v>308</v>
      </c>
      <c r="F43" s="158" t="s">
        <v>464</v>
      </c>
      <c r="G43" s="30">
        <v>4000000</v>
      </c>
    </row>
    <row r="44" spans="1:7" s="12" customFormat="1" ht="15.75" customHeight="1">
      <c r="A44" s="85"/>
      <c r="B44" s="79"/>
      <c r="C44" s="79"/>
      <c r="D44" s="79"/>
      <c r="E44" s="291" t="s">
        <v>308</v>
      </c>
      <c r="F44" s="158" t="s">
        <v>465</v>
      </c>
      <c r="G44" s="30">
        <v>1000000</v>
      </c>
    </row>
    <row r="45" spans="1:7" s="12" customFormat="1" ht="15.75" customHeight="1">
      <c r="A45" s="85"/>
      <c r="B45" s="79"/>
      <c r="C45" s="79"/>
      <c r="D45" s="79"/>
      <c r="E45" s="291" t="s">
        <v>308</v>
      </c>
      <c r="F45" s="158" t="s">
        <v>1085</v>
      </c>
      <c r="G45" s="199">
        <v>25000000</v>
      </c>
    </row>
    <row r="46" spans="1:7" s="12" customFormat="1" ht="15.75" customHeight="1">
      <c r="A46" s="85"/>
      <c r="B46" s="79"/>
      <c r="C46" s="79"/>
      <c r="D46" s="79" t="s">
        <v>202</v>
      </c>
      <c r="E46" s="291"/>
      <c r="F46" s="158" t="s">
        <v>309</v>
      </c>
      <c r="G46" s="113">
        <f>SUM(G47:G48)</f>
        <v>1600000</v>
      </c>
    </row>
    <row r="47" spans="1:7" s="12" customFormat="1" ht="15.75" customHeight="1">
      <c r="A47" s="85"/>
      <c r="B47" s="79"/>
      <c r="C47" s="79"/>
      <c r="D47" s="79"/>
      <c r="E47" s="291" t="s">
        <v>310</v>
      </c>
      <c r="F47" s="158" t="s">
        <v>311</v>
      </c>
      <c r="G47" s="30">
        <v>100000</v>
      </c>
    </row>
    <row r="48" spans="1:7" s="12" customFormat="1" ht="15.75" customHeight="1">
      <c r="A48" s="85"/>
      <c r="B48" s="79"/>
      <c r="C48" s="79"/>
      <c r="D48" s="79"/>
      <c r="E48" s="291" t="s">
        <v>312</v>
      </c>
      <c r="F48" s="158" t="s">
        <v>855</v>
      </c>
      <c r="G48" s="30">
        <v>1500000</v>
      </c>
    </row>
    <row r="49" spans="1:7" s="12" customFormat="1" ht="30.75" customHeight="1">
      <c r="A49" s="85"/>
      <c r="B49" s="48" t="s">
        <v>203</v>
      </c>
      <c r="C49" s="48"/>
      <c r="D49" s="109"/>
      <c r="E49" s="293"/>
      <c r="F49" s="159" t="s">
        <v>204</v>
      </c>
      <c r="G49" s="41">
        <f>SUM(G50+G55)</f>
        <v>79918747</v>
      </c>
    </row>
    <row r="50" spans="1:7" s="12" customFormat="1" ht="15.75" customHeight="1">
      <c r="A50" s="85"/>
      <c r="B50" s="98"/>
      <c r="C50" s="98" t="s">
        <v>205</v>
      </c>
      <c r="D50" s="98"/>
      <c r="E50" s="290"/>
      <c r="F50" s="157" t="s">
        <v>206</v>
      </c>
      <c r="G50" s="101">
        <f>SUM(G51+G53)</f>
        <v>4455000</v>
      </c>
    </row>
    <row r="51" spans="1:7" s="12" customFormat="1" ht="15.75" customHeight="1">
      <c r="A51" s="85"/>
      <c r="B51" s="98"/>
      <c r="C51" s="98"/>
      <c r="D51" s="79" t="s">
        <v>207</v>
      </c>
      <c r="E51" s="291"/>
      <c r="F51" s="158" t="s">
        <v>466</v>
      </c>
      <c r="G51" s="30">
        <v>3300000</v>
      </c>
    </row>
    <row r="52" spans="1:7" s="12" customFormat="1" ht="15.75" customHeight="1">
      <c r="A52" s="85"/>
      <c r="B52" s="79"/>
      <c r="C52" s="79"/>
      <c r="D52" s="79"/>
      <c r="E52" s="291" t="s">
        <v>313</v>
      </c>
      <c r="F52" s="158" t="s">
        <v>178</v>
      </c>
      <c r="G52" s="30">
        <v>3300000</v>
      </c>
    </row>
    <row r="53" spans="1:7" s="12" customFormat="1" ht="15.75" customHeight="1">
      <c r="A53" s="85"/>
      <c r="B53" s="79"/>
      <c r="C53" s="79"/>
      <c r="D53" s="79" t="s">
        <v>208</v>
      </c>
      <c r="E53" s="291"/>
      <c r="F53" s="158" t="s">
        <v>131</v>
      </c>
      <c r="G53" s="30">
        <v>1155000</v>
      </c>
    </row>
    <row r="54" spans="1:7" s="12" customFormat="1" ht="15.75" customHeight="1" thickBot="1">
      <c r="A54" s="219"/>
      <c r="B54" s="221"/>
      <c r="C54" s="221"/>
      <c r="D54" s="221"/>
      <c r="E54" s="294" t="s">
        <v>314</v>
      </c>
      <c r="F54" s="232" t="s">
        <v>1215</v>
      </c>
      <c r="G54" s="119">
        <v>1155000</v>
      </c>
    </row>
    <row r="55" spans="1:7" s="12" customFormat="1" ht="15.75" customHeight="1">
      <c r="A55" s="85"/>
      <c r="B55" s="98"/>
      <c r="C55" s="98" t="s">
        <v>209</v>
      </c>
      <c r="D55" s="98"/>
      <c r="E55" s="290"/>
      <c r="F55" s="157" t="s">
        <v>210</v>
      </c>
      <c r="G55" s="101">
        <f>SUM(G59+G56)</f>
        <v>75463747</v>
      </c>
    </row>
    <row r="56" spans="1:7" s="12" customFormat="1" ht="15.75" customHeight="1">
      <c r="A56" s="85"/>
      <c r="B56" s="98"/>
      <c r="C56" s="98"/>
      <c r="D56" s="79" t="s">
        <v>211</v>
      </c>
      <c r="E56" s="291"/>
      <c r="F56" s="158" t="s">
        <v>624</v>
      </c>
      <c r="G56" s="30">
        <f>SUM(G57:G58)</f>
        <v>49000000</v>
      </c>
    </row>
    <row r="57" spans="1:7" s="12" customFormat="1" ht="15.75" customHeight="1">
      <c r="A57" s="85"/>
      <c r="B57" s="79"/>
      <c r="C57" s="79"/>
      <c r="D57" s="79"/>
      <c r="E57" s="291" t="s">
        <v>315</v>
      </c>
      <c r="F57" s="158" t="s">
        <v>316</v>
      </c>
      <c r="G57" s="30">
        <v>17000000</v>
      </c>
    </row>
    <row r="58" spans="1:7" s="12" customFormat="1" ht="15.75" customHeight="1">
      <c r="A58" s="85"/>
      <c r="B58" s="79"/>
      <c r="C58" s="79"/>
      <c r="D58" s="79"/>
      <c r="E58" s="291" t="s">
        <v>317</v>
      </c>
      <c r="F58" s="158" t="s">
        <v>318</v>
      </c>
      <c r="G58" s="30">
        <v>32000000</v>
      </c>
    </row>
    <row r="59" spans="1:7" s="12" customFormat="1" ht="15.75" customHeight="1">
      <c r="A59" s="85"/>
      <c r="B59" s="79"/>
      <c r="C59" s="79"/>
      <c r="D59" s="79" t="s">
        <v>212</v>
      </c>
      <c r="E59" s="291"/>
      <c r="F59" s="158" t="s">
        <v>319</v>
      </c>
      <c r="G59" s="30">
        <f>SUM(G60:G69)</f>
        <v>26463747</v>
      </c>
    </row>
    <row r="60" spans="1:7" s="12" customFormat="1" ht="15.75" customHeight="1">
      <c r="A60" s="85"/>
      <c r="B60" s="79"/>
      <c r="C60" s="79"/>
      <c r="D60" s="79"/>
      <c r="E60" s="291" t="s">
        <v>320</v>
      </c>
      <c r="F60" s="158" t="s">
        <v>625</v>
      </c>
      <c r="G60" s="30">
        <v>3500000</v>
      </c>
    </row>
    <row r="61" spans="1:7" s="12" customFormat="1" ht="15.75" customHeight="1">
      <c r="A61" s="85"/>
      <c r="B61" s="79"/>
      <c r="C61" s="79"/>
      <c r="D61" s="79"/>
      <c r="E61" s="291" t="s">
        <v>320</v>
      </c>
      <c r="F61" s="158" t="s">
        <v>857</v>
      </c>
      <c r="G61" s="30">
        <v>4000000</v>
      </c>
    </row>
    <row r="62" spans="1:7" s="12" customFormat="1" ht="15.75" customHeight="1">
      <c r="A62" s="85"/>
      <c r="B62" s="79"/>
      <c r="C62" s="79"/>
      <c r="D62" s="79"/>
      <c r="E62" s="291" t="s">
        <v>320</v>
      </c>
      <c r="F62" s="158" t="s">
        <v>62</v>
      </c>
      <c r="G62" s="30">
        <v>2000000</v>
      </c>
    </row>
    <row r="63" spans="1:7" s="12" customFormat="1" ht="15.75" customHeight="1">
      <c r="A63" s="85"/>
      <c r="B63" s="79"/>
      <c r="C63" s="79"/>
      <c r="D63" s="79"/>
      <c r="E63" s="291" t="s">
        <v>320</v>
      </c>
      <c r="F63" s="158" t="s">
        <v>1199</v>
      </c>
      <c r="G63" s="30">
        <v>1000000</v>
      </c>
    </row>
    <row r="64" spans="1:7" s="12" customFormat="1" ht="15.75" customHeight="1">
      <c r="A64" s="85"/>
      <c r="B64" s="79"/>
      <c r="C64" s="79"/>
      <c r="D64" s="79"/>
      <c r="E64" s="291" t="s">
        <v>320</v>
      </c>
      <c r="F64" s="158" t="s">
        <v>626</v>
      </c>
      <c r="G64" s="30">
        <v>2663747</v>
      </c>
    </row>
    <row r="65" spans="1:7" s="12" customFormat="1" ht="15.75" customHeight="1">
      <c r="A65" s="85"/>
      <c r="B65" s="79"/>
      <c r="C65" s="79"/>
      <c r="D65" s="79"/>
      <c r="E65" s="291" t="s">
        <v>320</v>
      </c>
      <c r="F65" s="158" t="s">
        <v>66</v>
      </c>
      <c r="G65" s="30">
        <v>400000</v>
      </c>
    </row>
    <row r="66" spans="1:7" s="12" customFormat="1" ht="15.75" customHeight="1">
      <c r="A66" s="85"/>
      <c r="B66" s="79"/>
      <c r="C66" s="79"/>
      <c r="D66" s="79"/>
      <c r="E66" s="291" t="s">
        <v>320</v>
      </c>
      <c r="F66" s="158" t="s">
        <v>63</v>
      </c>
      <c r="G66" s="30">
        <v>400000</v>
      </c>
    </row>
    <row r="67" spans="1:7" s="12" customFormat="1" ht="15.75" customHeight="1">
      <c r="A67" s="85"/>
      <c r="B67" s="79"/>
      <c r="C67" s="79"/>
      <c r="D67" s="79"/>
      <c r="E67" s="291" t="s">
        <v>320</v>
      </c>
      <c r="F67" s="158" t="s">
        <v>111</v>
      </c>
      <c r="G67" s="30">
        <v>1000000</v>
      </c>
    </row>
    <row r="68" spans="1:7" s="12" customFormat="1" ht="15.75" customHeight="1">
      <c r="A68" s="85"/>
      <c r="B68" s="79"/>
      <c r="C68" s="79"/>
      <c r="D68" s="79"/>
      <c r="E68" s="291" t="s">
        <v>320</v>
      </c>
      <c r="F68" s="158" t="s">
        <v>1086</v>
      </c>
      <c r="G68" s="30">
        <v>7000000</v>
      </c>
    </row>
    <row r="69" spans="1:7" s="12" customFormat="1" ht="31.5">
      <c r="A69" s="85"/>
      <c r="B69" s="79"/>
      <c r="C69" s="79"/>
      <c r="D69" s="79"/>
      <c r="E69" s="291" t="s">
        <v>320</v>
      </c>
      <c r="F69" s="158" t="s">
        <v>82</v>
      </c>
      <c r="G69" s="30">
        <v>4500000</v>
      </c>
    </row>
    <row r="70" spans="1:7" s="12" customFormat="1" ht="15.75" customHeight="1">
      <c r="A70" s="85"/>
      <c r="B70" s="48" t="s">
        <v>213</v>
      </c>
      <c r="C70" s="48"/>
      <c r="D70" s="109"/>
      <c r="E70" s="293"/>
      <c r="F70" s="159" t="s">
        <v>214</v>
      </c>
      <c r="G70" s="41">
        <f>G71</f>
        <v>500000</v>
      </c>
    </row>
    <row r="71" spans="1:7" s="14" customFormat="1" ht="15.75" customHeight="1">
      <c r="A71" s="110"/>
      <c r="B71" s="98"/>
      <c r="C71" s="98" t="s">
        <v>215</v>
      </c>
      <c r="D71" s="98"/>
      <c r="E71" s="290"/>
      <c r="F71" s="157" t="s">
        <v>216</v>
      </c>
      <c r="G71" s="101">
        <f>SUM(G72)</f>
        <v>500000</v>
      </c>
    </row>
    <row r="72" spans="1:7" s="14" customFormat="1" ht="15.75" customHeight="1">
      <c r="A72" s="110"/>
      <c r="B72" s="98"/>
      <c r="C72" s="98"/>
      <c r="D72" s="79" t="s">
        <v>627</v>
      </c>
      <c r="E72" s="291"/>
      <c r="F72" s="158" t="s">
        <v>628</v>
      </c>
      <c r="G72" s="30">
        <f>SUM(G73)</f>
        <v>500000</v>
      </c>
    </row>
    <row r="73" spans="1:7" s="12" customFormat="1" ht="15.75" customHeight="1" thickBot="1">
      <c r="A73" s="85"/>
      <c r="B73" s="79"/>
      <c r="C73" s="79"/>
      <c r="D73" s="79"/>
      <c r="E73" s="291" t="s">
        <v>321</v>
      </c>
      <c r="F73" s="158" t="s">
        <v>322</v>
      </c>
      <c r="G73" s="30">
        <v>500000</v>
      </c>
    </row>
    <row r="74" spans="1:7" s="15" customFormat="1" ht="17.25" thickBot="1">
      <c r="A74" s="111"/>
      <c r="B74" s="46" t="s">
        <v>217</v>
      </c>
      <c r="C74" s="46"/>
      <c r="D74" s="46"/>
      <c r="E74" s="295"/>
      <c r="F74" s="132" t="s">
        <v>218</v>
      </c>
      <c r="G74" s="96">
        <f>+G70+G49+G35+G22+G3</f>
        <v>287098625</v>
      </c>
    </row>
    <row r="75" spans="1:7" s="15" customFormat="1" ht="15.75" customHeight="1">
      <c r="A75" s="81">
        <v>7</v>
      </c>
      <c r="B75" s="48"/>
      <c r="C75" s="48"/>
      <c r="D75" s="48"/>
      <c r="E75" s="292"/>
      <c r="F75" s="159" t="s">
        <v>452</v>
      </c>
      <c r="G75" s="41"/>
    </row>
    <row r="76" spans="1:7" s="12" customFormat="1" ht="15.75" customHeight="1">
      <c r="A76" s="85"/>
      <c r="B76" s="48" t="s">
        <v>219</v>
      </c>
      <c r="C76" s="48"/>
      <c r="D76" s="48"/>
      <c r="E76" s="292"/>
      <c r="F76" s="124" t="s">
        <v>220</v>
      </c>
      <c r="G76" s="41">
        <f>SUM(G77)</f>
        <v>28000000</v>
      </c>
    </row>
    <row r="77" spans="1:7" s="14" customFormat="1" ht="15.75" customHeight="1">
      <c r="A77" s="110"/>
      <c r="B77" s="98"/>
      <c r="C77" s="98" t="s">
        <v>221</v>
      </c>
      <c r="D77" s="98"/>
      <c r="E77" s="290"/>
      <c r="F77" s="157" t="s">
        <v>222</v>
      </c>
      <c r="G77" s="53">
        <f>G78</f>
        <v>28000000</v>
      </c>
    </row>
    <row r="78" spans="1:7" s="12" customFormat="1" ht="15.75" customHeight="1">
      <c r="A78" s="85"/>
      <c r="B78" s="79"/>
      <c r="C78" s="79"/>
      <c r="D78" s="79" t="s">
        <v>224</v>
      </c>
      <c r="E78" s="291"/>
      <c r="F78" s="158" t="s">
        <v>1216</v>
      </c>
      <c r="G78" s="30">
        <f>SUM(G79)</f>
        <v>28000000</v>
      </c>
    </row>
    <row r="79" spans="1:7" s="12" customFormat="1" ht="15.75" customHeight="1">
      <c r="A79" s="85"/>
      <c r="B79" s="79"/>
      <c r="C79" s="79"/>
      <c r="D79" s="79"/>
      <c r="E79" s="291" t="s">
        <v>323</v>
      </c>
      <c r="F79" s="158" t="s">
        <v>324</v>
      </c>
      <c r="G79" s="30">
        <v>28000000</v>
      </c>
    </row>
    <row r="80" spans="1:7" s="12" customFormat="1" ht="15.75" customHeight="1">
      <c r="A80" s="85"/>
      <c r="B80" s="48" t="s">
        <v>225</v>
      </c>
      <c r="C80" s="48"/>
      <c r="D80" s="48"/>
      <c r="E80" s="292"/>
      <c r="F80" s="124" t="s">
        <v>629</v>
      </c>
      <c r="G80" s="41">
        <f>+G81</f>
        <v>8000000</v>
      </c>
    </row>
    <row r="81" spans="1:7" s="14" customFormat="1" ht="15.75" customHeight="1">
      <c r="A81" s="110"/>
      <c r="B81" s="98"/>
      <c r="C81" s="98" t="s">
        <v>226</v>
      </c>
      <c r="D81" s="98"/>
      <c r="E81" s="290"/>
      <c r="F81" s="157" t="s">
        <v>227</v>
      </c>
      <c r="G81" s="53">
        <f>SUM(G84+G82)</f>
        <v>8000000</v>
      </c>
    </row>
    <row r="82" spans="1:7" s="14" customFormat="1" ht="15.75" customHeight="1">
      <c r="A82" s="110"/>
      <c r="B82" s="98"/>
      <c r="C82" s="98"/>
      <c r="D82" s="79" t="s">
        <v>228</v>
      </c>
      <c r="E82" s="291"/>
      <c r="F82" s="158" t="s">
        <v>1217</v>
      </c>
      <c r="G82" s="30">
        <f>SUM(G83)</f>
        <v>5000000</v>
      </c>
    </row>
    <row r="83" spans="1:7" s="12" customFormat="1" ht="15.75" customHeight="1">
      <c r="A83" s="85"/>
      <c r="B83" s="79"/>
      <c r="C83" s="79"/>
      <c r="D83" s="79"/>
      <c r="E83" s="291" t="s">
        <v>325</v>
      </c>
      <c r="F83" s="158" t="s">
        <v>326</v>
      </c>
      <c r="G83" s="30">
        <v>5000000</v>
      </c>
    </row>
    <row r="84" spans="1:7" s="12" customFormat="1" ht="15.75" customHeight="1">
      <c r="A84" s="85"/>
      <c r="B84" s="79"/>
      <c r="C84" s="79"/>
      <c r="D84" s="79" t="s">
        <v>229</v>
      </c>
      <c r="E84" s="291"/>
      <c r="F84" s="158" t="s">
        <v>423</v>
      </c>
      <c r="G84" s="30">
        <f>SUM(G85)</f>
        <v>3000000</v>
      </c>
    </row>
    <row r="85" spans="1:7" s="12" customFormat="1" ht="15.75" customHeight="1" thickBot="1">
      <c r="A85" s="85"/>
      <c r="B85" s="79"/>
      <c r="C85" s="79"/>
      <c r="D85" s="79"/>
      <c r="E85" s="291" t="s">
        <v>327</v>
      </c>
      <c r="F85" s="158" t="s">
        <v>80</v>
      </c>
      <c r="G85" s="30">
        <v>3000000</v>
      </c>
    </row>
    <row r="86" spans="1:7" s="16" customFormat="1" ht="17.25" thickBot="1">
      <c r="A86" s="112"/>
      <c r="B86" s="46" t="s">
        <v>230</v>
      </c>
      <c r="C86" s="46"/>
      <c r="D86" s="46"/>
      <c r="E86" s="295"/>
      <c r="F86" s="132" t="s">
        <v>231</v>
      </c>
      <c r="G86" s="296">
        <f>SUM(G76+G80)</f>
        <v>36000000</v>
      </c>
    </row>
    <row r="87" spans="1:7" s="17" customFormat="1" ht="27.75" customHeight="1" thickBot="1">
      <c r="A87" s="297" t="s">
        <v>232</v>
      </c>
      <c r="B87" s="298"/>
      <c r="C87" s="298"/>
      <c r="D87" s="298"/>
      <c r="E87" s="298"/>
      <c r="F87" s="299"/>
      <c r="G87" s="96">
        <f>+G74+G86</f>
        <v>323098625</v>
      </c>
    </row>
    <row r="92" ht="15.75">
      <c r="G92" s="5"/>
    </row>
    <row r="93" ht="15.75">
      <c r="G93" s="5"/>
    </row>
    <row r="94" ht="15.75">
      <c r="G94" s="5"/>
    </row>
    <row r="95" ht="15.75">
      <c r="G95" s="5"/>
    </row>
    <row r="96" ht="15.75">
      <c r="G96" s="5"/>
    </row>
  </sheetData>
  <mergeCells count="1">
    <mergeCell ref="A87:F87"/>
  </mergeCells>
  <printOptions horizontalCentered="1"/>
  <pageMargins left="0.1968503937007874" right="0.1968503937007874" top="1.42" bottom="0.59" header="0.6299212598425197" footer="0.5905511811023623"/>
  <pageSetup firstPageNumber="2" useFirstPageNumber="1" fitToHeight="2" horizontalDpi="300" verticalDpi="300" orientation="portrait" paperSize="9" scale="67" r:id="rId1"/>
  <headerFooter alignWithMargins="0">
    <oddHeader>&amp;C&amp;"Times New Roman,Bold"&amp;14LOKACIJSKA KLASIFIKACIJA: G359
A RAČUN PRIHODA I RASHODA
PRIHODI</oddHeader>
    <oddFooter>&amp;C&amp;"Times New Roman,Regular"&amp;16&amp;P</oddFooter>
  </headerFooter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zoomScale="75" zoomScaleNormal="75" zoomScaleSheetLayoutView="75" workbookViewId="0" topLeftCell="A67">
      <selection activeCell="F90" sqref="F90"/>
    </sheetView>
  </sheetViews>
  <sheetFormatPr defaultColWidth="9.140625" defaultRowHeight="12.75"/>
  <cols>
    <col min="1" max="1" width="4.421875" style="10" bestFit="1" customWidth="1"/>
    <col min="2" max="2" width="3.57421875" style="10" bestFit="1" customWidth="1"/>
    <col min="3" max="3" width="4.7109375" style="10" bestFit="1" customWidth="1"/>
    <col min="4" max="4" width="5.8515625" style="10" bestFit="1" customWidth="1"/>
    <col min="5" max="5" width="78.28125" style="10" customWidth="1"/>
    <col min="6" max="6" width="15.7109375" style="10" bestFit="1" customWidth="1"/>
    <col min="7" max="16384" width="7.8515625" style="10" customWidth="1"/>
  </cols>
  <sheetData>
    <row r="1" spans="1:6" s="19" customFormat="1" ht="89.25" customHeight="1" thickBot="1">
      <c r="A1" s="93" t="s">
        <v>414</v>
      </c>
      <c r="B1" s="45" t="s">
        <v>165</v>
      </c>
      <c r="C1" s="45" t="s">
        <v>166</v>
      </c>
      <c r="D1" s="45" t="s">
        <v>167</v>
      </c>
      <c r="E1" s="94" t="s">
        <v>233</v>
      </c>
      <c r="F1" s="196" t="s">
        <v>87</v>
      </c>
    </row>
    <row r="2" spans="1:6" s="19" customFormat="1" ht="19.5" customHeight="1">
      <c r="A2" s="84">
        <v>3</v>
      </c>
      <c r="B2" s="18"/>
      <c r="C2" s="18"/>
      <c r="D2" s="18"/>
      <c r="E2" s="27" t="s">
        <v>421</v>
      </c>
      <c r="F2" s="90"/>
    </row>
    <row r="3" spans="1:6" s="19" customFormat="1" ht="15.75" customHeight="1">
      <c r="A3" s="81"/>
      <c r="B3" s="49" t="s">
        <v>234</v>
      </c>
      <c r="C3" s="26"/>
      <c r="D3" s="26"/>
      <c r="E3" s="27" t="s">
        <v>235</v>
      </c>
      <c r="F3" s="41">
        <f>+F4+F7+F9</f>
        <v>69681671</v>
      </c>
    </row>
    <row r="4" spans="1:6" s="25" customFormat="1" ht="15.75" customHeight="1">
      <c r="A4" s="110"/>
      <c r="B4" s="98"/>
      <c r="C4" s="98" t="s">
        <v>236</v>
      </c>
      <c r="D4" s="98"/>
      <c r="E4" s="22" t="s">
        <v>237</v>
      </c>
      <c r="F4" s="53">
        <f>SUM(F5:F6)</f>
        <v>54610752</v>
      </c>
    </row>
    <row r="5" spans="1:6" ht="15.75" customHeight="1">
      <c r="A5" s="85"/>
      <c r="B5" s="79"/>
      <c r="C5" s="79"/>
      <c r="D5" s="79" t="s">
        <v>238</v>
      </c>
      <c r="E5" s="23" t="s">
        <v>416</v>
      </c>
      <c r="F5" s="30">
        <f>+'R2'!G9+'R7'!G30+'R5'!G114+'R5'!G83+'R6'!G9+'R1'!G9+'R4'!G9+'R7'!G9+'R7'!G69+'R5'!G9+'R5'!G141+'R1'!G583+'R8'!G8+'R9'!G8+'R3'!G8+'R1'!G363</f>
        <v>54182752</v>
      </c>
    </row>
    <row r="6" spans="1:6" ht="15.75" customHeight="1">
      <c r="A6" s="85"/>
      <c r="B6" s="79"/>
      <c r="C6" s="79"/>
      <c r="D6" s="79" t="s">
        <v>1167</v>
      </c>
      <c r="E6" s="23" t="s">
        <v>1168</v>
      </c>
      <c r="F6" s="30">
        <f>SUM('R1'!G584)</f>
        <v>428000</v>
      </c>
    </row>
    <row r="7" spans="1:6" s="24" customFormat="1" ht="15.75" customHeight="1">
      <c r="A7" s="85"/>
      <c r="B7" s="79"/>
      <c r="C7" s="98" t="s">
        <v>239</v>
      </c>
      <c r="D7" s="79"/>
      <c r="E7" s="22" t="s">
        <v>240</v>
      </c>
      <c r="F7" s="53">
        <f>SUM(F8)</f>
        <v>5017721</v>
      </c>
    </row>
    <row r="8" spans="1:6" s="25" customFormat="1" ht="15.75" customHeight="1">
      <c r="A8" s="110"/>
      <c r="B8" s="79"/>
      <c r="C8" s="98"/>
      <c r="D8" s="79" t="s">
        <v>241</v>
      </c>
      <c r="E8" s="23" t="s">
        <v>242</v>
      </c>
      <c r="F8" s="30">
        <f>'R2'!G11+'R7'!G32+'R5'!G85+'R6'!G11+'R1'!G11+'R4'!G11+'R7'!G11+'R5'!G11+'R5'!G143+'R1'!G586+'R5'!G116+'R8'!G10+'R9'!G10+'R3'!G10</f>
        <v>5017721</v>
      </c>
    </row>
    <row r="9" spans="1:6" s="11" customFormat="1" ht="15.75" customHeight="1">
      <c r="A9" s="81"/>
      <c r="B9" s="79"/>
      <c r="C9" s="98" t="s">
        <v>243</v>
      </c>
      <c r="D9" s="79"/>
      <c r="E9" s="22" t="s">
        <v>244</v>
      </c>
      <c r="F9" s="53">
        <f>+F11+F12+F10</f>
        <v>10053198</v>
      </c>
    </row>
    <row r="10" spans="1:6" s="11" customFormat="1" ht="15.75" customHeight="1">
      <c r="A10" s="81"/>
      <c r="B10" s="79"/>
      <c r="C10" s="98"/>
      <c r="D10" s="79" t="s">
        <v>698</v>
      </c>
      <c r="E10" s="23" t="s">
        <v>700</v>
      </c>
      <c r="F10" s="30">
        <f>+'R1'!G588</f>
        <v>625874</v>
      </c>
    </row>
    <row r="11" spans="1:6" ht="15.75" customHeight="1">
      <c r="A11" s="85"/>
      <c r="B11" s="79"/>
      <c r="C11" s="79"/>
      <c r="D11" s="79" t="s">
        <v>245</v>
      </c>
      <c r="E11" s="23" t="s">
        <v>246</v>
      </c>
      <c r="F11" s="30">
        <f>+'R2'!G13+'R7'!G34+'R5'!G87+'R5'!G118+'R6'!G13+'R1'!G13+'R4'!G13+'R7'!G13+'R7'!G71+'R5'!G13+'R5'!G145+'R1'!G589+'R8'!G12+'R9'!G12+'R3'!G12+'R1'!G365</f>
        <v>8496761</v>
      </c>
    </row>
    <row r="12" spans="1:6" ht="15.75" customHeight="1">
      <c r="A12" s="85"/>
      <c r="B12" s="79"/>
      <c r="C12" s="79"/>
      <c r="D12" s="79" t="s">
        <v>247</v>
      </c>
      <c r="E12" s="23" t="s">
        <v>248</v>
      </c>
      <c r="F12" s="30">
        <f>+'R2'!G14+'R7'!G35+'R5'!G119+'R5'!G88+'R6'!G14+'R1'!G14+'R4'!G14+'R7'!G14+'R7'!G72+'R5'!G14+'R5'!G146+'R1'!G590+'R8'!G13+'R9'!G13+'R3'!G13+'R1'!G366</f>
        <v>930563</v>
      </c>
    </row>
    <row r="13" spans="1:6" s="25" customFormat="1" ht="15.75" customHeight="1">
      <c r="A13" s="110"/>
      <c r="B13" s="49" t="s">
        <v>249</v>
      </c>
      <c r="C13" s="26"/>
      <c r="D13" s="26"/>
      <c r="E13" s="27" t="s">
        <v>250</v>
      </c>
      <c r="F13" s="41">
        <f>+F14+F18+F24+F34</f>
        <v>86523777</v>
      </c>
    </row>
    <row r="14" spans="1:6" s="11" customFormat="1" ht="15.75" customHeight="1">
      <c r="A14" s="81"/>
      <c r="B14" s="49"/>
      <c r="C14" s="98" t="s">
        <v>251</v>
      </c>
      <c r="D14" s="26"/>
      <c r="E14" s="22" t="s">
        <v>252</v>
      </c>
      <c r="F14" s="53">
        <f>+F15+F16+F17</f>
        <v>2741605</v>
      </c>
    </row>
    <row r="15" spans="1:6" ht="15.75" customHeight="1">
      <c r="A15" s="85"/>
      <c r="B15" s="49"/>
      <c r="C15" s="79"/>
      <c r="D15" s="79" t="s">
        <v>253</v>
      </c>
      <c r="E15" s="23" t="s">
        <v>254</v>
      </c>
      <c r="F15" s="30">
        <f>+'R7'!G75+'R1'!G17+'R1'!G593+'R1'!G369+'R1'!G391+'R1'!G413+'R1'!G432+'R1'!G455+'R1'!G476+'R1'!G497+'R1'!G523+'R7'!G38+'R5'!G149</f>
        <v>385100</v>
      </c>
    </row>
    <row r="16" spans="1:6" ht="15.75" customHeight="1">
      <c r="A16" s="85"/>
      <c r="B16" s="49"/>
      <c r="C16" s="79"/>
      <c r="D16" s="79" t="s">
        <v>255</v>
      </c>
      <c r="E16" s="23" t="s">
        <v>438</v>
      </c>
      <c r="F16" s="30">
        <f>+'R2'!G17+'R7'!G39+'R5'!G91+'R6'!G17+'R1'!G18+'R4'!G17+'R7'!G17+'R7'!G76+'R5'!G17+'R1'!G594+'R8'!G16+'R9'!G16+'R3'!G16</f>
        <v>1641505</v>
      </c>
    </row>
    <row r="17" spans="1:6" s="25" customFormat="1" ht="15.75" customHeight="1">
      <c r="A17" s="110"/>
      <c r="B17" s="49"/>
      <c r="C17" s="26"/>
      <c r="D17" s="79" t="s">
        <v>256</v>
      </c>
      <c r="E17" s="23" t="s">
        <v>257</v>
      </c>
      <c r="F17" s="30">
        <f>+'R7'!G40+'R7'!G77+'R5'!G122+'R1'!G19+'R1'!G595+'R5'!G150</f>
        <v>715000</v>
      </c>
    </row>
    <row r="18" spans="1:6" s="11" customFormat="1" ht="15.75" customHeight="1">
      <c r="A18" s="81"/>
      <c r="B18" s="49"/>
      <c r="C18" s="98" t="s">
        <v>258</v>
      </c>
      <c r="D18" s="26"/>
      <c r="E18" s="22" t="s">
        <v>259</v>
      </c>
      <c r="F18" s="53">
        <f>+F19+F20+F21+F22+F23</f>
        <v>11441300</v>
      </c>
    </row>
    <row r="19" spans="1:6" ht="15.75" customHeight="1">
      <c r="A19" s="85"/>
      <c r="B19" s="79"/>
      <c r="C19" s="79"/>
      <c r="D19" s="79" t="s">
        <v>260</v>
      </c>
      <c r="E19" s="23" t="s">
        <v>439</v>
      </c>
      <c r="F19" s="30">
        <f>+'R7'!G42+'R5'!G29+'R2'!G19+'R6'!G19+'R1'!G21+'R4'!G19+'R7'!G19+'R7'!G79+'R5'!G19+'R5'!G124+'R1'!G102+'R1'!G597+'R8'!G18+'R9'!G18+'R5'!G152+'R3'!G18+'R1'!G129+'R1'!G175+'R1'!G190+'R1'!G371+'R1'!G393+'R1'!G415+'R1'!G434+'R1'!G457+'R1'!G478+'R1'!G499+'R1'!G525+'R1'!G546+'R1'!G339</f>
        <v>4637900</v>
      </c>
    </row>
    <row r="20" spans="1:6" s="29" customFormat="1" ht="15.75" customHeight="1">
      <c r="A20" s="114"/>
      <c r="B20" s="97"/>
      <c r="C20" s="97"/>
      <c r="D20" s="97" t="s">
        <v>261</v>
      </c>
      <c r="E20" s="28" t="s">
        <v>262</v>
      </c>
      <c r="F20" s="118">
        <f>'R7'!G43+'R5'!G125+'R5'!G153+'R1'!G598</f>
        <v>370400</v>
      </c>
    </row>
    <row r="21" spans="1:6" ht="15.75" customHeight="1">
      <c r="A21" s="85"/>
      <c r="B21" s="79"/>
      <c r="C21" s="79"/>
      <c r="D21" s="79" t="s">
        <v>263</v>
      </c>
      <c r="E21" s="23" t="s">
        <v>264</v>
      </c>
      <c r="F21" s="30">
        <f>+'R4'!G156+'R7'!G44+'R5'!G30+'R7'!G80+'R1'!G22+'R1'!G103+'R1'!G599+'R1'!G372+'R1'!G416+'R1'!G500+'R1'!G526+'R4'!G115+'R4'!G125</f>
        <v>5864000</v>
      </c>
    </row>
    <row r="22" spans="1:6" ht="15.75" customHeight="1">
      <c r="A22" s="85"/>
      <c r="B22" s="79"/>
      <c r="C22" s="79"/>
      <c r="D22" s="79" t="s">
        <v>265</v>
      </c>
      <c r="E22" s="23" t="s">
        <v>266</v>
      </c>
      <c r="F22" s="30">
        <f>+'R7'!G45+'R7'!G81+'R1'!G600</f>
        <v>336000</v>
      </c>
    </row>
    <row r="23" spans="1:6" ht="15.75" customHeight="1">
      <c r="A23" s="85"/>
      <c r="B23" s="79"/>
      <c r="C23" s="79"/>
      <c r="D23" s="79" t="s">
        <v>267</v>
      </c>
      <c r="E23" s="23" t="s">
        <v>446</v>
      </c>
      <c r="F23" s="30">
        <f>+'R7'!G46+'R1'!G23+'R1'!G104+'R1'!G601+'R5'!G154+'R1'!G191+'R1'!G256+'R1'!G435+'R1'!G501+'R5'!G58</f>
        <v>233000</v>
      </c>
    </row>
    <row r="24" spans="1:6" ht="15.75" customHeight="1">
      <c r="A24" s="85"/>
      <c r="B24" s="79"/>
      <c r="C24" s="98" t="s">
        <v>268</v>
      </c>
      <c r="D24" s="26"/>
      <c r="E24" s="22" t="s">
        <v>269</v>
      </c>
      <c r="F24" s="53">
        <f>+F25+F26+F27+F28+F29+F30+F31+F32+F33</f>
        <v>58412500</v>
      </c>
    </row>
    <row r="25" spans="1:6" s="31" customFormat="1" ht="15.75" customHeight="1">
      <c r="A25" s="85"/>
      <c r="B25" s="79"/>
      <c r="C25" s="79"/>
      <c r="D25" s="79" t="s">
        <v>270</v>
      </c>
      <c r="E25" s="23" t="s">
        <v>271</v>
      </c>
      <c r="F25" s="30">
        <f>+'R7'!G48+'R5'!G32+'R7'!G83+'R1'!G25+'R1'!G106+'R1'!G603+'R1'!G258+'R1'!G374+'R1'!G395+'R1'!G418+'R1'!G437+'R1'!G459+'R1'!G480+'R1'!G528+'R1'!G548</f>
        <v>3038000</v>
      </c>
    </row>
    <row r="26" spans="1:6" s="25" customFormat="1" ht="15.75" customHeight="1">
      <c r="A26" s="110"/>
      <c r="B26" s="79"/>
      <c r="C26" s="79"/>
      <c r="D26" s="79" t="s">
        <v>272</v>
      </c>
      <c r="E26" s="23" t="s">
        <v>273</v>
      </c>
      <c r="F26" s="30">
        <f>+'R4'!G159+'R4'!G160+'R7'!G49+'R7'!G84+'R1'!G26+'R1'!G27+'R1'!G28+'R1'!G93+'R1'!G107+'R1'!G604+'R4'!G161+'R4'!G158+'R1'!G645+'R5'!G156+'R1'!G94+'R1'!G123+'R4'!G162+'R1'!G144+'R1'!G419+'R4'!G42+'R5'!G39+'R5'!G45+'R4'!G127</f>
        <v>13041300</v>
      </c>
    </row>
    <row r="27" spans="1:6" ht="15.75" customHeight="1">
      <c r="A27" s="85"/>
      <c r="B27" s="79"/>
      <c r="C27" s="79"/>
      <c r="D27" s="79" t="s">
        <v>274</v>
      </c>
      <c r="E27" s="23" t="s">
        <v>450</v>
      </c>
      <c r="F27" s="30">
        <f>'R7'!G50+'R1'!G40+'R1'!G41+'R1'!G29+'R1'!G605+'R1'!G131+'R1'!G145+'R1'!G162+'R1'!G177+'R1'!G193+'R1'!G206+'R1'!G219+'R1'!G233+'R1'!G246+'R1'!G259+'R1'!G272+'R1'!G285+'R1'!G299+'R1'!G312+'R1'!G326+'R1'!G341+'R1'!G375+'R1'!G396+'R1'!G420+'R1'!G438+'R1'!G460+'R1'!G481+'R1'!G503+'R1'!G529+'R1'!G549+'R7'!G85</f>
        <v>2035628</v>
      </c>
    </row>
    <row r="28" spans="1:6" ht="15.75" customHeight="1">
      <c r="A28" s="85"/>
      <c r="B28" s="79"/>
      <c r="C28" s="79"/>
      <c r="D28" s="79" t="s">
        <v>275</v>
      </c>
      <c r="E28" s="23" t="s">
        <v>276</v>
      </c>
      <c r="F28" s="30">
        <f>'R4'!G99+'R4'!G100+'R4'!G102+'R4'!G103+'R4'!G104+'R4'!G105+'R4'!G163+'R7'!G51+'R4'!G128+'R7'!G86+'R5'!G127+'R5'!G157+'R4'!G101+'R5'!G60+'R1'!G30+'R1'!G108+'R1'!G606+'R7'!G117+'R4'!G129+'R1'!G376+'R1'!G397+'R1'!G504+'R1'!G530+'R4'!G117+'R4'!G118</f>
        <v>36344322</v>
      </c>
    </row>
    <row r="29" spans="1:6" ht="15.75" customHeight="1">
      <c r="A29" s="85"/>
      <c r="B29" s="79"/>
      <c r="C29" s="79"/>
      <c r="D29" s="79" t="s">
        <v>277</v>
      </c>
      <c r="E29" s="23" t="s">
        <v>441</v>
      </c>
      <c r="F29" s="30">
        <f>'R7'!G52+'R5'!G33+'R1'!G31+'R1'!G439+'R1'!G505+'R1'!G550+'R5'!G128</f>
        <v>308650</v>
      </c>
    </row>
    <row r="30" spans="1:6" s="29" customFormat="1" ht="15.75" customHeight="1">
      <c r="A30" s="114"/>
      <c r="B30" s="86"/>
      <c r="C30" s="86"/>
      <c r="D30" s="86" t="s">
        <v>278</v>
      </c>
      <c r="E30" s="28" t="s">
        <v>405</v>
      </c>
      <c r="F30" s="118">
        <f>+'R1'!G607+'R1'!G32+'R7'!G53</f>
        <v>117000</v>
      </c>
    </row>
    <row r="31" spans="1:6" ht="15.75" customHeight="1">
      <c r="A31" s="85"/>
      <c r="B31" s="55"/>
      <c r="C31" s="55"/>
      <c r="D31" s="55" t="s">
        <v>279</v>
      </c>
      <c r="E31" s="23" t="s">
        <v>130</v>
      </c>
      <c r="F31" s="30">
        <f>'R7'!G54+'R1'!G42+'R7'!G87+'R4'!G130+'R4'!G29+'R1'!G608+'R5'!G93+'R3'!G27+'R1'!G398+'R1'!G421+'R1'!G440+'R1'!G461+'R1'!G482+'R1'!G531+'R1'!G551</f>
        <v>3340500</v>
      </c>
    </row>
    <row r="32" spans="1:6" s="29" customFormat="1" ht="15.75" customHeight="1">
      <c r="A32" s="114"/>
      <c r="B32" s="97"/>
      <c r="C32" s="97"/>
      <c r="D32" s="97" t="s">
        <v>280</v>
      </c>
      <c r="E32" s="28" t="s">
        <v>281</v>
      </c>
      <c r="F32" s="118">
        <f>+'R7'!G55+'R7'!G88+'R1'!G609</f>
        <v>55000</v>
      </c>
    </row>
    <row r="33" spans="1:6" ht="15.75" customHeight="1">
      <c r="A33" s="85"/>
      <c r="B33" s="79"/>
      <c r="C33" s="79"/>
      <c r="D33" s="79" t="s">
        <v>282</v>
      </c>
      <c r="E33" s="23" t="s">
        <v>283</v>
      </c>
      <c r="F33" s="30">
        <f>+'R7'!G56+'R1'!G610</f>
        <v>132100</v>
      </c>
    </row>
    <row r="34" spans="1:6" ht="15.75" customHeight="1">
      <c r="A34" s="85"/>
      <c r="B34" s="49"/>
      <c r="C34" s="59" t="s">
        <v>284</v>
      </c>
      <c r="D34" s="55"/>
      <c r="E34" s="22" t="s">
        <v>402</v>
      </c>
      <c r="F34" s="53">
        <f>SUM(F35:F39)</f>
        <v>13928372</v>
      </c>
    </row>
    <row r="35" spans="1:6" ht="15.75" customHeight="1">
      <c r="A35" s="85"/>
      <c r="B35" s="49"/>
      <c r="C35" s="55"/>
      <c r="D35" s="55" t="s">
        <v>285</v>
      </c>
      <c r="E35" s="23" t="s">
        <v>442</v>
      </c>
      <c r="F35" s="30">
        <f>+'R1'!G44+'R1'!G110+'R1'!G612+'R7'!G90+'R7'!G58+'R1'!G357+'R5'!G62</f>
        <v>2562000</v>
      </c>
    </row>
    <row r="36" spans="1:6" ht="15.75" customHeight="1">
      <c r="A36" s="85"/>
      <c r="B36" s="79"/>
      <c r="C36" s="79"/>
      <c r="D36" s="79" t="s">
        <v>286</v>
      </c>
      <c r="E36" s="23" t="s">
        <v>287</v>
      </c>
      <c r="F36" s="30">
        <f>'R2'!G21+'R7'!G59+'R7'!G91+'R1'!G613+'R5'!G63</f>
        <v>964000</v>
      </c>
    </row>
    <row r="37" spans="1:6" ht="15.75" customHeight="1">
      <c r="A37" s="85"/>
      <c r="B37" s="49"/>
      <c r="C37" s="55"/>
      <c r="D37" s="55" t="s">
        <v>288</v>
      </c>
      <c r="E37" s="23" t="s">
        <v>289</v>
      </c>
      <c r="F37" s="30">
        <f>+'R1'!G45+'R2'!G22+'R6'!G21+'R4'!G21+'R7'!G21+'R5'!G21+'R7'!G60+'R1'!G614+'R8'!G20+'R9'!G20+'R3'!G20+'R1'!G378+'R1'!G400+'R1'!G423+'R1'!G442+'R1'!G463+'R1'!G484+'R1'!G507+'R1'!G533+'R1'!G553+'R7'!G92</f>
        <v>521500</v>
      </c>
    </row>
    <row r="38" spans="1:6" ht="15.75" customHeight="1">
      <c r="A38" s="85"/>
      <c r="B38" s="49"/>
      <c r="C38" s="55"/>
      <c r="D38" s="170" t="s">
        <v>1226</v>
      </c>
      <c r="E38" s="23" t="s">
        <v>1227</v>
      </c>
      <c r="F38" s="30">
        <f>SUM('R1'!G615)</f>
        <v>6000</v>
      </c>
    </row>
    <row r="39" spans="1:6" ht="15.75" customHeight="1">
      <c r="A39" s="85"/>
      <c r="B39" s="55"/>
      <c r="C39" s="55"/>
      <c r="D39" s="55" t="s">
        <v>290</v>
      </c>
      <c r="E39" s="23" t="s">
        <v>116</v>
      </c>
      <c r="F39" s="30">
        <f>+'R4'!G67+'R4'!G132+'R4'!G133+'R2'!G23+'R1'!G34+'R4'!G31+'R1'!G616+'R1'!G46+'R1'!G48+'R1'!G50+'R1'!G47+'R1'!G647+'R1'!G648+'R4'!G165+'R8'!G21+'R9'!G21+'R1'!G637+'R7'!G61+'R1'!G71+'R1'!G49+'R1'!G77+'R1'!G649+'R3'!G29+'R1'!G133+'R1'!G147+'R1'!G164+'R1'!G179+'R1'!G195+'R1'!G208+'R1'!G221+'R1'!G235+'R1'!G248+'R1'!G261+'R1'!G274+'R1'!G287+'R1'!G301+'R1'!G314+'R1'!G328+'R1'!G343+'R1'!G401+'R1'!G424+'R1'!G443+'R1'!G464+'R1'!G485+'R1'!G508+'R1'!G534+'R1'!G554+'R3'!G40+'R3'!G50+'R3'!G62</f>
        <v>9874872</v>
      </c>
    </row>
    <row r="40" spans="1:6" ht="15.75" customHeight="1">
      <c r="A40" s="85"/>
      <c r="B40" s="48" t="s">
        <v>292</v>
      </c>
      <c r="C40" s="98"/>
      <c r="D40" s="98"/>
      <c r="E40" s="27" t="s">
        <v>328</v>
      </c>
      <c r="F40" s="41">
        <f>+F41+F43</f>
        <v>1678700</v>
      </c>
    </row>
    <row r="41" spans="1:6" ht="15.75" customHeight="1">
      <c r="A41" s="85"/>
      <c r="B41" s="55"/>
      <c r="C41" s="98" t="s">
        <v>329</v>
      </c>
      <c r="D41" s="79"/>
      <c r="E41" s="160" t="s">
        <v>330</v>
      </c>
      <c r="F41" s="53">
        <f>+F42</f>
        <v>1150000</v>
      </c>
    </row>
    <row r="42" spans="1:6" ht="30.75" customHeight="1">
      <c r="A42" s="85"/>
      <c r="B42" s="55"/>
      <c r="C42" s="79"/>
      <c r="D42" s="79" t="s">
        <v>331</v>
      </c>
      <c r="E42" s="23" t="s">
        <v>115</v>
      </c>
      <c r="F42" s="30">
        <f>SUM('R2'!G33)</f>
        <v>1150000</v>
      </c>
    </row>
    <row r="43" spans="1:6" ht="15.75" customHeight="1">
      <c r="A43" s="85"/>
      <c r="B43" s="48"/>
      <c r="C43" s="98" t="s">
        <v>332</v>
      </c>
      <c r="D43" s="98"/>
      <c r="E43" s="22" t="s">
        <v>333</v>
      </c>
      <c r="F43" s="53">
        <f>+F44+F45</f>
        <v>528700</v>
      </c>
    </row>
    <row r="44" spans="1:6" ht="15.75" customHeight="1">
      <c r="A44" s="85"/>
      <c r="B44" s="48"/>
      <c r="C44" s="79"/>
      <c r="D44" s="79" t="s">
        <v>334</v>
      </c>
      <c r="E44" s="23" t="s">
        <v>335</v>
      </c>
      <c r="F44" s="30">
        <f>+'R2'!G26+'R7'!G64+'R2'!G51+'R1'!G619+'R7'!G95+'R1'!G136+'R1'!G150+'R1'!G167+'R1'!G182+'R1'!G198+'R1'!G211+'R1'!G224+'R1'!G238+'R1'!G251+'R1'!G264+'R1'!G277+'R1'!G290+'R1'!G304+'R1'!G317+'R1'!G331+'R1'!G346+'R1'!G381+'R1'!G404+'R1'!G427+'R1'!G446+'R1'!G467+'R1'!G488+'R1'!G511+'R1'!G537+'R1'!G557</f>
        <v>508200</v>
      </c>
    </row>
    <row r="45" spans="1:6" ht="15.75" customHeight="1">
      <c r="A45" s="85"/>
      <c r="B45" s="79"/>
      <c r="C45" s="79"/>
      <c r="D45" s="79" t="s">
        <v>336</v>
      </c>
      <c r="E45" s="23" t="s">
        <v>337</v>
      </c>
      <c r="F45" s="30">
        <f>+'R2'!G27+'R1'!G620</f>
        <v>20500</v>
      </c>
    </row>
    <row r="46" spans="1:6" ht="15.75" customHeight="1">
      <c r="A46" s="85"/>
      <c r="B46" s="49" t="s">
        <v>338</v>
      </c>
      <c r="C46" s="26"/>
      <c r="D46" s="26"/>
      <c r="E46" s="27" t="s">
        <v>339</v>
      </c>
      <c r="F46" s="41">
        <f>+F47+F49</f>
        <v>15087900</v>
      </c>
    </row>
    <row r="47" spans="1:6" ht="15.75" customHeight="1">
      <c r="A47" s="85"/>
      <c r="B47" s="55"/>
      <c r="C47" s="59" t="s">
        <v>340</v>
      </c>
      <c r="D47" s="55"/>
      <c r="E47" s="22" t="s">
        <v>341</v>
      </c>
      <c r="F47" s="53">
        <f>+F48</f>
        <v>14287900</v>
      </c>
    </row>
    <row r="48" spans="1:6" ht="15.75" customHeight="1">
      <c r="A48" s="85"/>
      <c r="B48" s="55"/>
      <c r="C48" s="55"/>
      <c r="D48" s="55" t="s">
        <v>342</v>
      </c>
      <c r="E48" s="23" t="s">
        <v>426</v>
      </c>
      <c r="F48" s="30">
        <f>+'R4'!G136+'R5'!G171+'R4'!G137</f>
        <v>14287900</v>
      </c>
    </row>
    <row r="49" spans="1:6" ht="31.5" customHeight="1">
      <c r="A49" s="85"/>
      <c r="B49" s="48"/>
      <c r="C49" s="98" t="s">
        <v>343</v>
      </c>
      <c r="D49" s="98"/>
      <c r="E49" s="22" t="s">
        <v>427</v>
      </c>
      <c r="F49" s="53">
        <f>SUM(F50)</f>
        <v>800000</v>
      </c>
    </row>
    <row r="50" spans="1:6" ht="18.75" customHeight="1" thickBot="1">
      <c r="A50" s="219"/>
      <c r="B50" s="277"/>
      <c r="C50" s="221"/>
      <c r="D50" s="221" t="s">
        <v>344</v>
      </c>
      <c r="E50" s="35" t="s">
        <v>443</v>
      </c>
      <c r="F50" s="119">
        <f>+'R2'!G54+'R2'!G60</f>
        <v>800000</v>
      </c>
    </row>
    <row r="51" spans="1:6" s="19" customFormat="1" ht="30" customHeight="1">
      <c r="A51" s="81"/>
      <c r="B51" s="48" t="s">
        <v>346</v>
      </c>
      <c r="C51" s="98"/>
      <c r="D51" s="98"/>
      <c r="E51" s="27" t="s">
        <v>430</v>
      </c>
      <c r="F51" s="41">
        <f>SUM(F52)</f>
        <v>8080000</v>
      </c>
    </row>
    <row r="52" spans="1:6" s="61" customFormat="1" ht="15.75" customHeight="1">
      <c r="A52" s="99"/>
      <c r="B52" s="59"/>
      <c r="C52" s="98" t="s">
        <v>347</v>
      </c>
      <c r="D52" s="60"/>
      <c r="E52" s="22" t="s">
        <v>431</v>
      </c>
      <c r="F52" s="53">
        <f>+F53+F54</f>
        <v>8080000</v>
      </c>
    </row>
    <row r="53" spans="1:6" s="19" customFormat="1" ht="15.75" customHeight="1">
      <c r="A53" s="81"/>
      <c r="B53" s="55"/>
      <c r="C53" s="98"/>
      <c r="D53" s="79" t="s">
        <v>348</v>
      </c>
      <c r="E53" s="23" t="s">
        <v>445</v>
      </c>
      <c r="F53" s="30">
        <f>+'R5'!G99+'R6'!G29+'R6'!G30+'R6'!G31</f>
        <v>7800000</v>
      </c>
    </row>
    <row r="54" spans="1:6" ht="15.75" customHeight="1">
      <c r="A54" s="85"/>
      <c r="B54" s="48"/>
      <c r="C54" s="79"/>
      <c r="D54" s="79" t="s">
        <v>349</v>
      </c>
      <c r="E54" s="23" t="s">
        <v>447</v>
      </c>
      <c r="F54" s="30">
        <f>+'R6'!G32</f>
        <v>280000</v>
      </c>
    </row>
    <row r="55" spans="1:6" ht="15.75" customHeight="1">
      <c r="A55" s="85"/>
      <c r="B55" s="49" t="s">
        <v>350</v>
      </c>
      <c r="C55" s="98"/>
      <c r="D55" s="98"/>
      <c r="E55" s="27" t="s">
        <v>417</v>
      </c>
      <c r="F55" s="41">
        <f>+F56+F59</f>
        <v>46654247</v>
      </c>
    </row>
    <row r="56" spans="1:6" ht="15.75" customHeight="1">
      <c r="A56" s="85"/>
      <c r="B56" s="98"/>
      <c r="C56" s="98" t="s">
        <v>351</v>
      </c>
      <c r="D56" s="98"/>
      <c r="E56" s="22" t="s">
        <v>352</v>
      </c>
      <c r="F56" s="53">
        <f>+F57+F58</f>
        <v>44054247</v>
      </c>
    </row>
    <row r="57" spans="1:6" ht="15.75" customHeight="1">
      <c r="A57" s="85"/>
      <c r="B57" s="98"/>
      <c r="C57" s="98"/>
      <c r="D57" s="79" t="s">
        <v>353</v>
      </c>
      <c r="E57" s="23" t="s">
        <v>429</v>
      </c>
      <c r="F57" s="30">
        <f>+'R5'!G66+'R5'!G68+'R5'!G174+'R1'!G53+'R7'!G120+'R7'!G123+'R7'!G124+'R7'!G125+'R7'!G127+'R7'!G131+'R7'!G126+'R7'!G132+'R7'!G121+'R5'!G175+'R1'!G569+'R1'!G570+'R1'!G571+'R1'!G573+'R1'!G574+'R1'!G572+'R6'!G38+'R6'!G39+'R6'!G41+'R6'!G49+'R6'!G50+'R6'!G51+'R6'!G52+'R6'!G53+'R6'!G54+'R6'!G60+'R6'!G61+'R7'!G109+'R7'!G110+'R6'!G40+'R5'!G105+'R5'!G239+'R5'!G245+'R7'!G128+'R7'!G129+'R7'!G130+'R7'!G111+'R5'!G67+'R2'!G66+'R7'!G122+'R5'!G189+'R5'!G195+'R5'!G201+'R5'!G207+'R5'!G213+'R5'!G219+'R5'!G225+'R5'!G231+'R5'!G183+'R1'!G227+'R1'!G293+'R1'!G320</f>
        <v>44006247</v>
      </c>
    </row>
    <row r="58" spans="1:6" ht="15.75" customHeight="1">
      <c r="A58" s="85"/>
      <c r="B58" s="98"/>
      <c r="C58" s="98"/>
      <c r="D58" s="79" t="s">
        <v>670</v>
      </c>
      <c r="E58" s="23" t="s">
        <v>671</v>
      </c>
      <c r="F58" s="30">
        <f>SUM('R1'!G139+'R1'!G153+'R1'!G170+'R1'!G185+'R1'!G201+'R1'!G214+'R1'!G228+'R1'!G241+'R1'!G267+'R1'!G280+'R1'!G294+'R1'!G307+'R1'!G321+'R1'!G334+'R1'!G349+'R1'!G514)</f>
        <v>48000</v>
      </c>
    </row>
    <row r="59" spans="1:6" ht="15.75" customHeight="1">
      <c r="A59" s="85"/>
      <c r="B59" s="48"/>
      <c r="C59" s="98" t="s">
        <v>354</v>
      </c>
      <c r="D59" s="48"/>
      <c r="E59" s="161" t="s">
        <v>355</v>
      </c>
      <c r="F59" s="53">
        <f>+F60+F61</f>
        <v>2600000</v>
      </c>
    </row>
    <row r="60" spans="1:6" ht="15.75" customHeight="1">
      <c r="A60" s="85"/>
      <c r="B60" s="48"/>
      <c r="C60" s="79"/>
      <c r="D60" s="79" t="s">
        <v>356</v>
      </c>
      <c r="E60" s="23" t="s">
        <v>854</v>
      </c>
      <c r="F60" s="30">
        <f>+'R1'!G55</f>
        <v>1200000</v>
      </c>
    </row>
    <row r="61" spans="1:6" ht="15.75" customHeight="1" thickBot="1">
      <c r="A61" s="85"/>
      <c r="B61" s="48"/>
      <c r="C61" s="79"/>
      <c r="D61" s="170" t="s">
        <v>1</v>
      </c>
      <c r="E61" s="23" t="s">
        <v>4</v>
      </c>
      <c r="F61" s="30">
        <f>SUM('R4'!G140)</f>
        <v>1400000</v>
      </c>
    </row>
    <row r="62" spans="1:6" ht="16.5" thickBot="1">
      <c r="A62" s="111"/>
      <c r="B62" s="115" t="s">
        <v>217</v>
      </c>
      <c r="C62" s="115"/>
      <c r="D62" s="115"/>
      <c r="E62" s="115" t="s">
        <v>689</v>
      </c>
      <c r="F62" s="96">
        <f>SUM(F3+F13+F40+F46+F51+F55)</f>
        <v>227706295</v>
      </c>
    </row>
    <row r="63" spans="1:6" s="95" customFormat="1" ht="19.5" customHeight="1">
      <c r="A63" s="116">
        <v>4</v>
      </c>
      <c r="B63" s="48"/>
      <c r="C63" s="48"/>
      <c r="D63" s="48"/>
      <c r="E63" s="163" t="s">
        <v>422</v>
      </c>
      <c r="F63" s="30"/>
    </row>
    <row r="64" spans="1:6" ht="15.75" customHeight="1">
      <c r="A64" s="85"/>
      <c r="B64" s="48" t="s">
        <v>357</v>
      </c>
      <c r="C64" s="48"/>
      <c r="D64" s="48"/>
      <c r="E64" s="163" t="s">
        <v>358</v>
      </c>
      <c r="F64" s="41">
        <f>+F65+F67</f>
        <v>11876000</v>
      </c>
    </row>
    <row r="65" spans="1:6" ht="15.75" customHeight="1">
      <c r="A65" s="85"/>
      <c r="B65" s="79"/>
      <c r="C65" s="98" t="s">
        <v>359</v>
      </c>
      <c r="D65" s="79"/>
      <c r="E65" s="161" t="s">
        <v>360</v>
      </c>
      <c r="F65" s="53">
        <f>SUM(F66)</f>
        <v>7000000</v>
      </c>
    </row>
    <row r="66" spans="1:6" ht="15.75" customHeight="1">
      <c r="A66" s="85"/>
      <c r="B66" s="79"/>
      <c r="C66" s="79"/>
      <c r="D66" s="79" t="s">
        <v>361</v>
      </c>
      <c r="E66" s="164" t="s">
        <v>144</v>
      </c>
      <c r="F66" s="30">
        <f>+'R4'!G171+'R4'!G71+'R4'!G72+'R4'!G46</f>
        <v>7000000</v>
      </c>
    </row>
    <row r="67" spans="1:6" ht="15.75" customHeight="1">
      <c r="A67" s="85"/>
      <c r="B67" s="79"/>
      <c r="C67" s="160" t="s">
        <v>1221</v>
      </c>
      <c r="D67" s="169"/>
      <c r="E67" s="22" t="s">
        <v>1222</v>
      </c>
      <c r="F67" s="200">
        <f>SUM(F68+F69)</f>
        <v>4876000</v>
      </c>
    </row>
    <row r="68" spans="1:6" ht="15.75" customHeight="1">
      <c r="A68" s="85"/>
      <c r="B68" s="79"/>
      <c r="C68" s="170"/>
      <c r="D68" s="170" t="s">
        <v>1223</v>
      </c>
      <c r="E68" s="23" t="s">
        <v>1224</v>
      </c>
      <c r="F68" s="30">
        <f>SUM('R1'!G61)</f>
        <v>176000</v>
      </c>
    </row>
    <row r="69" spans="1:6" ht="15.75" customHeight="1">
      <c r="A69" s="85"/>
      <c r="B69" s="79"/>
      <c r="C69" s="170"/>
      <c r="D69" s="170" t="s">
        <v>67</v>
      </c>
      <c r="E69" s="23" t="s">
        <v>69</v>
      </c>
      <c r="F69" s="30">
        <f>SUM('R4'!G74+'R4'!G75)</f>
        <v>4700000</v>
      </c>
    </row>
    <row r="70" spans="1:6" ht="15.75" customHeight="1">
      <c r="A70" s="85"/>
      <c r="B70" s="48" t="s">
        <v>362</v>
      </c>
      <c r="C70" s="48"/>
      <c r="D70" s="48"/>
      <c r="E70" s="165" t="s">
        <v>363</v>
      </c>
      <c r="F70" s="41">
        <f>+F71+F83+F87+F76+F85</f>
        <v>65974330</v>
      </c>
    </row>
    <row r="71" spans="1:6" s="25" customFormat="1" ht="15.75" customHeight="1">
      <c r="A71" s="110"/>
      <c r="B71" s="98"/>
      <c r="C71" s="98" t="s">
        <v>364</v>
      </c>
      <c r="D71" s="98"/>
      <c r="E71" s="161" t="s">
        <v>365</v>
      </c>
      <c r="F71" s="53">
        <f>+F72+F73+F74+F75</f>
        <v>55831800</v>
      </c>
    </row>
    <row r="72" spans="1:6" ht="15.75" customHeight="1">
      <c r="A72" s="85"/>
      <c r="B72" s="79"/>
      <c r="C72" s="79"/>
      <c r="D72" s="79" t="s">
        <v>366</v>
      </c>
      <c r="E72" s="164" t="s">
        <v>128</v>
      </c>
      <c r="F72" s="30">
        <f>'R4'!G78</f>
        <v>1000000</v>
      </c>
    </row>
    <row r="73" spans="1:6" ht="15.75" customHeight="1">
      <c r="A73" s="85"/>
      <c r="B73" s="79"/>
      <c r="C73" s="79"/>
      <c r="D73" s="79" t="s">
        <v>367</v>
      </c>
      <c r="E73" s="164" t="s">
        <v>423</v>
      </c>
      <c r="F73" s="30">
        <f>SUM('R4'!G60)</f>
        <v>1500000</v>
      </c>
    </row>
    <row r="74" spans="1:6" ht="15.75" customHeight="1">
      <c r="A74" s="85"/>
      <c r="B74" s="79"/>
      <c r="C74" s="79"/>
      <c r="D74" s="79" t="s">
        <v>368</v>
      </c>
      <c r="E74" s="162" t="s">
        <v>149</v>
      </c>
      <c r="F74" s="30">
        <f>'R4'!G79+'R4'!G80+'R4'!G81</f>
        <v>24131800</v>
      </c>
    </row>
    <row r="75" spans="1:6" ht="15.75" customHeight="1">
      <c r="A75" s="85"/>
      <c r="B75" s="79"/>
      <c r="C75" s="79"/>
      <c r="D75" s="79" t="s">
        <v>369</v>
      </c>
      <c r="E75" s="164" t="s">
        <v>121</v>
      </c>
      <c r="F75" s="30">
        <f>'R4'!G82+'R4'!G83+'R4'!G87+'R4'!G86+'R4'!G85+'R4'!G84</f>
        <v>29200000</v>
      </c>
    </row>
    <row r="76" spans="1:6" ht="15.75" customHeight="1">
      <c r="A76" s="85"/>
      <c r="B76" s="49"/>
      <c r="C76" s="98" t="s">
        <v>370</v>
      </c>
      <c r="D76" s="26"/>
      <c r="E76" s="22" t="s">
        <v>371</v>
      </c>
      <c r="F76" s="53">
        <f>SUM(F77:F82)</f>
        <v>2836330</v>
      </c>
    </row>
    <row r="77" spans="1:6" ht="15.75" customHeight="1">
      <c r="A77" s="85"/>
      <c r="B77" s="49"/>
      <c r="C77" s="79"/>
      <c r="D77" s="79" t="s">
        <v>372</v>
      </c>
      <c r="E77" s="23" t="s">
        <v>373</v>
      </c>
      <c r="F77" s="30">
        <f>+'R1'!G64+'R1'!G83+'R1'!G116+'R1'!G624+'R5'!G132+'R5'!G161+'R1'!G65+'R1'!G385+'R1'!G408+'R1'!G450+'R1'!G471+'R1'!G492+'R1'!G518+'R1'!G541+'R1'!G561+'R1'!G157+'R5'!G74</f>
        <v>851530</v>
      </c>
    </row>
    <row r="78" spans="1:6" ht="15.75" customHeight="1">
      <c r="A78" s="85"/>
      <c r="B78" s="49"/>
      <c r="C78" s="26"/>
      <c r="D78" s="79" t="s">
        <v>374</v>
      </c>
      <c r="E78" s="23" t="s">
        <v>375</v>
      </c>
      <c r="F78" s="30">
        <f>+'R1'!G84+'R1'!G625+'R1'!G117+'R5'!G162</f>
        <v>138000</v>
      </c>
    </row>
    <row r="79" spans="1:6" ht="15.75" customHeight="1">
      <c r="A79" s="85"/>
      <c r="B79" s="49"/>
      <c r="C79" s="26"/>
      <c r="D79" s="79" t="s">
        <v>376</v>
      </c>
      <c r="E79" s="23" t="s">
        <v>377</v>
      </c>
      <c r="F79" s="30">
        <f>SUM(+'R1'!G85+'R1'!G626+'R1'!G386)</f>
        <v>358500</v>
      </c>
    </row>
    <row r="80" spans="1:6" ht="15.75" customHeight="1">
      <c r="A80" s="85"/>
      <c r="B80" s="49"/>
      <c r="C80" s="26"/>
      <c r="D80" s="170" t="s">
        <v>1228</v>
      </c>
      <c r="E80" s="23" t="s">
        <v>1229</v>
      </c>
      <c r="F80" s="30">
        <f>SUM('R1'!G627)</f>
        <v>2000</v>
      </c>
    </row>
    <row r="81" spans="1:6" ht="15.75" customHeight="1">
      <c r="A81" s="85"/>
      <c r="B81" s="49"/>
      <c r="C81" s="26"/>
      <c r="D81" s="79" t="s">
        <v>1169</v>
      </c>
      <c r="E81" s="23" t="s">
        <v>1170</v>
      </c>
      <c r="F81" s="30">
        <f>SUM('R1'!G628)</f>
        <v>4000</v>
      </c>
    </row>
    <row r="82" spans="1:6" ht="15.75" customHeight="1">
      <c r="A82" s="85"/>
      <c r="B82" s="49"/>
      <c r="C82" s="26"/>
      <c r="D82" s="79" t="s">
        <v>378</v>
      </c>
      <c r="E82" s="23" t="s">
        <v>440</v>
      </c>
      <c r="F82" s="30">
        <f>+'R4'!G109+'R7'!G99+'R5'!G163+'R1'!G86+'R5'!G133+'R1'!G629+'R4'!G144+'R1'!G87+'R3'!G50+'R4'!G49+'R3'!G44</f>
        <v>1482300</v>
      </c>
    </row>
    <row r="83" spans="1:6" ht="15.75" customHeight="1">
      <c r="A83" s="85"/>
      <c r="B83" s="49"/>
      <c r="C83" s="98" t="s">
        <v>409</v>
      </c>
      <c r="D83" s="26"/>
      <c r="E83" s="22" t="s">
        <v>411</v>
      </c>
      <c r="F83" s="53">
        <f>SUM(F84)</f>
        <v>50000</v>
      </c>
    </row>
    <row r="84" spans="1:6" ht="15.75" customHeight="1">
      <c r="A84" s="85"/>
      <c r="B84" s="49"/>
      <c r="C84" s="79"/>
      <c r="D84" s="79" t="s">
        <v>410</v>
      </c>
      <c r="E84" s="23" t="s">
        <v>434</v>
      </c>
      <c r="F84" s="30">
        <f>SUM(+'R5'!G165)</f>
        <v>50000</v>
      </c>
    </row>
    <row r="85" spans="1:6" ht="15.75" customHeight="1">
      <c r="A85" s="85"/>
      <c r="B85" s="49"/>
      <c r="C85" s="98" t="s">
        <v>645</v>
      </c>
      <c r="D85" s="26"/>
      <c r="E85" s="22" t="s">
        <v>647</v>
      </c>
      <c r="F85" s="53">
        <f>SUM(F86)</f>
        <v>300000</v>
      </c>
    </row>
    <row r="86" spans="1:6" ht="15.75" customHeight="1">
      <c r="A86" s="85"/>
      <c r="B86" s="49"/>
      <c r="C86" s="79"/>
      <c r="D86" s="79" t="s">
        <v>646</v>
      </c>
      <c r="E86" s="23" t="s">
        <v>648</v>
      </c>
      <c r="F86" s="30">
        <f>SUM('R7'!G101)</f>
        <v>300000</v>
      </c>
    </row>
    <row r="87" spans="1:6" ht="15.75" customHeight="1">
      <c r="A87" s="85"/>
      <c r="B87" s="48"/>
      <c r="C87" s="98" t="s">
        <v>424</v>
      </c>
      <c r="D87" s="26"/>
      <c r="E87" s="22" t="s">
        <v>379</v>
      </c>
      <c r="F87" s="53">
        <f>SUM(F88:F90)</f>
        <v>6956200</v>
      </c>
    </row>
    <row r="88" spans="1:6" ht="15.75" customHeight="1">
      <c r="A88" s="85"/>
      <c r="B88" s="48"/>
      <c r="C88" s="98"/>
      <c r="D88" s="170" t="s">
        <v>76</v>
      </c>
      <c r="E88" s="23" t="s">
        <v>77</v>
      </c>
      <c r="F88" s="205">
        <f>SUM('R1'!G631)</f>
        <v>8000</v>
      </c>
    </row>
    <row r="89" spans="1:6" ht="15.75" customHeight="1">
      <c r="A89" s="85"/>
      <c r="B89" s="48"/>
      <c r="C89" s="98"/>
      <c r="D89" s="170" t="s">
        <v>1219</v>
      </c>
      <c r="E89" s="23" t="s">
        <v>9</v>
      </c>
      <c r="F89" s="205">
        <f>SUM('R7'!G103)</f>
        <v>80000</v>
      </c>
    </row>
    <row r="90" spans="1:6" ht="15.75" customHeight="1">
      <c r="A90" s="85"/>
      <c r="B90" s="79"/>
      <c r="C90" s="79"/>
      <c r="D90" s="79" t="s">
        <v>412</v>
      </c>
      <c r="E90" s="164" t="s">
        <v>1173</v>
      </c>
      <c r="F90" s="30">
        <f>'R4'!G34+'R4'!G36+'R4'!G35+'R3'!G33+'R3'!G34+'R4'!G89+'R4'!G51</f>
        <v>6868200</v>
      </c>
    </row>
    <row r="91" spans="1:6" ht="15.75">
      <c r="A91" s="85"/>
      <c r="B91" s="48" t="s">
        <v>403</v>
      </c>
      <c r="C91" s="79"/>
      <c r="D91" s="79"/>
      <c r="E91" s="27" t="s">
        <v>644</v>
      </c>
      <c r="F91" s="41">
        <f>SUM(+F92)</f>
        <v>13580000</v>
      </c>
    </row>
    <row r="92" spans="1:6" ht="15.75">
      <c r="A92" s="85"/>
      <c r="B92" s="48"/>
      <c r="C92" s="98" t="s">
        <v>655</v>
      </c>
      <c r="D92" s="98"/>
      <c r="E92" s="22" t="s">
        <v>656</v>
      </c>
      <c r="F92" s="53">
        <f>SUM(F93)</f>
        <v>13580000</v>
      </c>
    </row>
    <row r="93" spans="1:6" ht="16.5" thickBot="1">
      <c r="A93" s="85"/>
      <c r="B93" s="48"/>
      <c r="C93" s="79"/>
      <c r="D93" s="79" t="s">
        <v>659</v>
      </c>
      <c r="E93" s="23" t="s">
        <v>657</v>
      </c>
      <c r="F93" s="30">
        <f>SUM('R5'!G51+'R5'!G136+'R5'!G77+'R7'!G138+'R7'!G139+'R7'!G140+'R7'!G141+'R4'!G54+'R4'!G92)</f>
        <v>13580000</v>
      </c>
    </row>
    <row r="94" spans="1:6" ht="15.75" customHeight="1" thickBot="1">
      <c r="A94" s="112"/>
      <c r="B94" s="46" t="s">
        <v>230</v>
      </c>
      <c r="C94" s="117"/>
      <c r="D94" s="117"/>
      <c r="E94" s="94" t="s">
        <v>690</v>
      </c>
      <c r="F94" s="96">
        <f>SUM(F64+F70+F91)</f>
        <v>91430330</v>
      </c>
    </row>
    <row r="95" spans="1:6" ht="27.75" customHeight="1" thickBot="1">
      <c r="A95" s="297" t="s">
        <v>232</v>
      </c>
      <c r="B95" s="298"/>
      <c r="C95" s="298"/>
      <c r="D95" s="298"/>
      <c r="E95" s="300"/>
      <c r="F95" s="106">
        <f>+F3+F13+F40+F46+F51+F55+F64+F70+F91</f>
        <v>319136625</v>
      </c>
    </row>
    <row r="108" ht="21" customHeight="1"/>
  </sheetData>
  <mergeCells count="1">
    <mergeCell ref="A95:E95"/>
  </mergeCells>
  <printOptions horizontalCentered="1"/>
  <pageMargins left="0.3937007874015748" right="0.3937007874015748" top="0.984251968503937" bottom="0.984251968503937" header="0.4724409448818898" footer="0.5905511811023623"/>
  <pageSetup firstPageNumber="4" useFirstPageNumber="1" fitToHeight="2" horizontalDpi="300" verticalDpi="300" orientation="portrait" paperSize="9" scale="75" r:id="rId1"/>
  <headerFooter alignWithMargins="0">
    <oddHeader>&amp;C&amp;"Times New Roman,Bold"&amp;14A RAČUN PRIHODA I RASHODA
RASHODI</oddHeader>
    <oddFooter>&amp;C&amp;"Times New Roman,Regular"&amp;16&amp;P</oddFooter>
  </headerFooter>
  <rowBreaks count="1" manualBreakCount="1">
    <brk id="5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A16" sqref="A16:IV16"/>
    </sheetView>
  </sheetViews>
  <sheetFormatPr defaultColWidth="9.140625" defaultRowHeight="12.75"/>
  <cols>
    <col min="1" max="1" width="4.7109375" style="10" customWidth="1"/>
    <col min="2" max="2" width="3.8515625" style="43" customWidth="1"/>
    <col min="3" max="3" width="5.140625" style="43" customWidth="1"/>
    <col min="4" max="4" width="5.8515625" style="43" bestFit="1" customWidth="1"/>
    <col min="5" max="5" width="81.421875" style="43" customWidth="1"/>
    <col min="6" max="6" width="15.421875" style="10" bestFit="1" customWidth="1"/>
    <col min="7" max="16384" width="7.8515625" style="10" customWidth="1"/>
  </cols>
  <sheetData>
    <row r="1" spans="1:6" s="19" customFormat="1" ht="94.5" customHeight="1" thickBot="1">
      <c r="A1" s="38" t="s">
        <v>414</v>
      </c>
      <c r="B1" s="7" t="s">
        <v>165</v>
      </c>
      <c r="C1" s="7" t="s">
        <v>166</v>
      </c>
      <c r="D1" s="7" t="s">
        <v>167</v>
      </c>
      <c r="E1" s="39" t="s">
        <v>380</v>
      </c>
      <c r="F1" s="196" t="s">
        <v>87</v>
      </c>
    </row>
    <row r="2" spans="1:6" s="19" customFormat="1" ht="26.25" customHeight="1">
      <c r="A2" s="84">
        <v>5</v>
      </c>
      <c r="B2" s="7"/>
      <c r="C2" s="7"/>
      <c r="D2" s="7"/>
      <c r="E2" s="166" t="s">
        <v>418</v>
      </c>
      <c r="F2" s="9"/>
    </row>
    <row r="3" spans="1:6" s="25" customFormat="1" ht="15.75">
      <c r="A3" s="80"/>
      <c r="B3" s="50" t="s">
        <v>381</v>
      </c>
      <c r="C3" s="20"/>
      <c r="D3" s="20"/>
      <c r="E3" s="27" t="s">
        <v>383</v>
      </c>
      <c r="F3" s="41">
        <f>+F4</f>
        <v>50000</v>
      </c>
    </row>
    <row r="4" spans="1:6" s="25" customFormat="1" ht="25.5" customHeight="1">
      <c r="A4" s="80"/>
      <c r="B4" s="34"/>
      <c r="C4" s="40" t="s">
        <v>384</v>
      </c>
      <c r="D4" s="34"/>
      <c r="E4" s="167" t="s">
        <v>385</v>
      </c>
      <c r="F4" s="53">
        <f>+F5</f>
        <v>50000</v>
      </c>
    </row>
    <row r="5" spans="1:6" s="25" customFormat="1" ht="15.75">
      <c r="A5" s="80"/>
      <c r="B5" s="34"/>
      <c r="C5" s="34"/>
      <c r="D5" s="34" t="s">
        <v>386</v>
      </c>
      <c r="E5" s="164" t="s">
        <v>387</v>
      </c>
      <c r="F5" s="30">
        <f>SUM('R2'!G37)</f>
        <v>50000</v>
      </c>
    </row>
    <row r="6" spans="1:6" s="25" customFormat="1" ht="23.25" customHeight="1">
      <c r="A6" s="80"/>
      <c r="B6" s="48" t="s">
        <v>388</v>
      </c>
      <c r="C6" s="98"/>
      <c r="D6" s="98"/>
      <c r="E6" s="27" t="s">
        <v>1190</v>
      </c>
      <c r="F6" s="41">
        <f>SUM(F7)</f>
        <v>2462000</v>
      </c>
    </row>
    <row r="7" spans="1:6" s="25" customFormat="1" ht="32.25" customHeight="1">
      <c r="A7" s="80"/>
      <c r="B7" s="48"/>
      <c r="C7" s="98" t="s">
        <v>1191</v>
      </c>
      <c r="D7" s="79"/>
      <c r="E7" s="167" t="s">
        <v>1192</v>
      </c>
      <c r="F7" s="53">
        <f>SUM(F8)</f>
        <v>2462000</v>
      </c>
    </row>
    <row r="8" spans="1:6" s="25" customFormat="1" ht="20.25" customHeight="1">
      <c r="A8" s="80"/>
      <c r="B8" s="48"/>
      <c r="C8" s="79"/>
      <c r="D8" s="79" t="s">
        <v>1193</v>
      </c>
      <c r="E8" s="162" t="s">
        <v>1195</v>
      </c>
      <c r="F8" s="30">
        <f>SUM('R2'!G40+'R4'!G148)</f>
        <v>2462000</v>
      </c>
    </row>
    <row r="9" spans="1:6" s="19" customFormat="1" ht="15.75">
      <c r="A9" s="81"/>
      <c r="B9" s="36" t="s">
        <v>389</v>
      </c>
      <c r="C9" s="36"/>
      <c r="D9" s="36"/>
      <c r="E9" s="163" t="s">
        <v>390</v>
      </c>
      <c r="F9" s="41">
        <f>SUM(F10)</f>
        <v>3800000</v>
      </c>
    </row>
    <row r="10" spans="1:6" ht="31.5">
      <c r="A10" s="82"/>
      <c r="B10" s="34"/>
      <c r="C10" s="33" t="s">
        <v>391</v>
      </c>
      <c r="D10" s="34"/>
      <c r="E10" s="167" t="s">
        <v>448</v>
      </c>
      <c r="F10" s="53">
        <f>+F11</f>
        <v>3800000</v>
      </c>
    </row>
    <row r="11" spans="1:6" s="25" customFormat="1" ht="31.5">
      <c r="A11" s="80"/>
      <c r="B11" s="36"/>
      <c r="C11" s="36"/>
      <c r="D11" s="34" t="s">
        <v>392</v>
      </c>
      <c r="E11" s="162" t="s">
        <v>154</v>
      </c>
      <c r="F11" s="30">
        <f>SUM('R2'!G43)</f>
        <v>3800000</v>
      </c>
    </row>
    <row r="12" spans="1:6" s="25" customFormat="1" ht="15.75">
      <c r="A12" s="83">
        <v>8</v>
      </c>
      <c r="B12" s="36"/>
      <c r="C12" s="36"/>
      <c r="D12" s="34"/>
      <c r="E12" s="165" t="s">
        <v>420</v>
      </c>
      <c r="F12" s="30"/>
    </row>
    <row r="13" spans="1:6" s="25" customFormat="1" ht="15.75">
      <c r="A13" s="80"/>
      <c r="B13" s="50" t="s">
        <v>393</v>
      </c>
      <c r="C13" s="20"/>
      <c r="D13" s="20"/>
      <c r="E13" s="27" t="s">
        <v>155</v>
      </c>
      <c r="F13" s="41">
        <f>SUM(F14)</f>
        <v>2350000</v>
      </c>
    </row>
    <row r="14" spans="1:6" s="25" customFormat="1" ht="31.5">
      <c r="A14" s="80"/>
      <c r="B14" s="21"/>
      <c r="C14" s="20" t="s">
        <v>394</v>
      </c>
      <c r="D14" s="21"/>
      <c r="E14" s="22" t="s">
        <v>156</v>
      </c>
      <c r="F14" s="53">
        <f>SUM(F15)</f>
        <v>2350000</v>
      </c>
    </row>
    <row r="15" spans="1:6" s="25" customFormat="1" ht="32.25" thickBot="1">
      <c r="A15" s="80"/>
      <c r="B15" s="21"/>
      <c r="C15" s="21"/>
      <c r="D15" s="21" t="s">
        <v>395</v>
      </c>
      <c r="E15" s="23" t="s">
        <v>449</v>
      </c>
      <c r="F15" s="30">
        <v>2350000</v>
      </c>
    </row>
    <row r="16" spans="1:6" s="42" customFormat="1" ht="27.75" customHeight="1" thickBot="1">
      <c r="A16" s="301" t="s">
        <v>397</v>
      </c>
      <c r="B16" s="302"/>
      <c r="C16" s="302"/>
      <c r="D16" s="302"/>
      <c r="E16" s="303"/>
      <c r="F16" s="96">
        <f>SUM(+F13-F3-F6-F9)</f>
        <v>-3962000</v>
      </c>
    </row>
  </sheetData>
  <mergeCells count="1">
    <mergeCell ref="A16:E16"/>
  </mergeCells>
  <printOptions horizontalCentered="1"/>
  <pageMargins left="0.7874015748031497" right="0.7874015748031497" top="0.984251968503937" bottom="0.984251968503937" header="0.5905511811023623" footer="0.5905511811023623"/>
  <pageSetup firstPageNumber="6" useFirstPageNumber="1" horizontalDpi="300" verticalDpi="300" orientation="portrait" paperSize="9" scale="70" r:id="rId1"/>
  <headerFooter alignWithMargins="0">
    <oddHeader>&amp;C&amp;"Times New Roman,Bold"&amp;14C RAČUN FINANCIRANJA</oddHeader>
    <oddFooter>&amp;C&amp;"Times New Roman,Regular"&amp;16&amp;P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53"/>
  <sheetViews>
    <sheetView zoomScale="75" zoomScaleNormal="75" workbookViewId="0" topLeftCell="A1">
      <selection activeCell="A125" sqref="A125:F125"/>
    </sheetView>
  </sheetViews>
  <sheetFormatPr defaultColWidth="9.140625" defaultRowHeight="12.75"/>
  <cols>
    <col min="1" max="1" width="4.7109375" style="43" bestFit="1" customWidth="1"/>
    <col min="2" max="2" width="4.140625" style="43" customWidth="1"/>
    <col min="3" max="3" width="4.140625" style="43" bestFit="1" customWidth="1"/>
    <col min="4" max="4" width="5.421875" style="43" bestFit="1" customWidth="1"/>
    <col min="5" max="5" width="5.8515625" style="43" bestFit="1" customWidth="1"/>
    <col min="6" max="6" width="76.8515625" style="78" customWidth="1"/>
    <col min="7" max="7" width="16.57421875" style="10" bestFit="1" customWidth="1"/>
    <col min="8" max="8" width="14.421875" style="10" bestFit="1" customWidth="1"/>
    <col min="9" max="16384" width="7.8515625" style="10" customWidth="1"/>
  </cols>
  <sheetData>
    <row r="1" spans="1:7" s="19" customFormat="1" ht="92.25" customHeight="1" thickBot="1">
      <c r="A1" s="44" t="s">
        <v>398</v>
      </c>
      <c r="B1" s="45" t="s">
        <v>414</v>
      </c>
      <c r="C1" s="45" t="s">
        <v>165</v>
      </c>
      <c r="D1" s="45" t="s">
        <v>166</v>
      </c>
      <c r="E1" s="45" t="s">
        <v>167</v>
      </c>
      <c r="F1" s="94" t="s">
        <v>233</v>
      </c>
      <c r="G1" s="196" t="s">
        <v>87</v>
      </c>
    </row>
    <row r="2" spans="1:7" s="19" customFormat="1" ht="15" customHeight="1">
      <c r="A2" s="316" t="s">
        <v>934</v>
      </c>
      <c r="B2" s="317"/>
      <c r="C2" s="317"/>
      <c r="D2" s="317"/>
      <c r="E2" s="317"/>
      <c r="F2" s="318"/>
      <c r="G2" s="241">
        <f>SUM(G3)</f>
        <v>21415330</v>
      </c>
    </row>
    <row r="3" spans="1:7" s="19" customFormat="1" ht="15" customHeight="1">
      <c r="A3" s="319" t="s">
        <v>935</v>
      </c>
      <c r="B3" s="320"/>
      <c r="C3" s="320"/>
      <c r="D3" s="320"/>
      <c r="E3" s="320"/>
      <c r="F3" s="321"/>
      <c r="G3" s="242">
        <f>SUM(G4+G35+G56+G66+G72+G78+G88)</f>
        <v>21415330</v>
      </c>
    </row>
    <row r="4" spans="1:7" s="19" customFormat="1" ht="17.25" customHeight="1">
      <c r="A4" s="322" t="s">
        <v>936</v>
      </c>
      <c r="B4" s="323"/>
      <c r="C4" s="323"/>
      <c r="D4" s="323"/>
      <c r="E4" s="323"/>
      <c r="F4" s="324"/>
      <c r="G4" s="243">
        <f>SUM(G7+G15)</f>
        <v>13310000</v>
      </c>
    </row>
    <row r="5" spans="1:7" s="19" customFormat="1" ht="15" customHeight="1" thickBot="1">
      <c r="A5" s="304" t="s">
        <v>634</v>
      </c>
      <c r="B5" s="305"/>
      <c r="C5" s="305"/>
      <c r="D5" s="305"/>
      <c r="E5" s="305"/>
      <c r="F5" s="306"/>
      <c r="G5" s="253"/>
    </row>
    <row r="6" spans="1:7" s="19" customFormat="1" ht="15" customHeight="1">
      <c r="A6" s="168"/>
      <c r="B6" s="27" t="s">
        <v>399</v>
      </c>
      <c r="C6" s="169"/>
      <c r="D6" s="169"/>
      <c r="E6" s="169"/>
      <c r="F6" s="76" t="s">
        <v>415</v>
      </c>
      <c r="G6" s="56"/>
    </row>
    <row r="7" spans="1:7" s="19" customFormat="1" ht="15" customHeight="1">
      <c r="A7" s="168"/>
      <c r="B7" s="169"/>
      <c r="C7" s="27" t="s">
        <v>234</v>
      </c>
      <c r="D7" s="169"/>
      <c r="E7" s="169"/>
      <c r="F7" s="27" t="s">
        <v>235</v>
      </c>
      <c r="G7" s="56">
        <f>SUM(G8+G10+G12)</f>
        <v>8400000</v>
      </c>
    </row>
    <row r="8" spans="1:8" s="19" customFormat="1" ht="15" customHeight="1">
      <c r="A8" s="168"/>
      <c r="B8" s="170"/>
      <c r="C8" s="170"/>
      <c r="D8" s="160" t="s">
        <v>236</v>
      </c>
      <c r="E8" s="170"/>
      <c r="F8" s="22" t="s">
        <v>237</v>
      </c>
      <c r="G8" s="101">
        <f>SUM(G9)</f>
        <v>6400000</v>
      </c>
      <c r="H8" s="240"/>
    </row>
    <row r="9" spans="1:8" s="19" customFormat="1" ht="15" customHeight="1">
      <c r="A9" s="171" t="s">
        <v>1016</v>
      </c>
      <c r="B9" s="170"/>
      <c r="C9" s="170"/>
      <c r="D9" s="170"/>
      <c r="E9" s="170" t="s">
        <v>238</v>
      </c>
      <c r="F9" s="23" t="s">
        <v>416</v>
      </c>
      <c r="G9" s="102">
        <v>6400000</v>
      </c>
      <c r="H9" s="240"/>
    </row>
    <row r="10" spans="1:8" s="19" customFormat="1" ht="15" customHeight="1">
      <c r="A10" s="171"/>
      <c r="B10" s="170"/>
      <c r="C10" s="170"/>
      <c r="D10" s="160" t="s">
        <v>239</v>
      </c>
      <c r="E10" s="170"/>
      <c r="F10" s="22" t="s">
        <v>240</v>
      </c>
      <c r="G10" s="101">
        <f>SUM(G11)</f>
        <v>900000</v>
      </c>
      <c r="H10" s="240"/>
    </row>
    <row r="11" spans="1:7" s="19" customFormat="1" ht="15" customHeight="1">
      <c r="A11" s="171" t="s">
        <v>1017</v>
      </c>
      <c r="B11" s="170"/>
      <c r="C11" s="170"/>
      <c r="D11" s="160"/>
      <c r="E11" s="170" t="s">
        <v>241</v>
      </c>
      <c r="F11" s="23" t="s">
        <v>242</v>
      </c>
      <c r="G11" s="102">
        <v>900000</v>
      </c>
    </row>
    <row r="12" spans="1:7" s="19" customFormat="1" ht="15" customHeight="1">
      <c r="A12" s="171"/>
      <c r="B12" s="170"/>
      <c r="C12" s="170"/>
      <c r="D12" s="160" t="s">
        <v>243</v>
      </c>
      <c r="E12" s="170"/>
      <c r="F12" s="22" t="s">
        <v>244</v>
      </c>
      <c r="G12" s="101">
        <f>SUM(+G13+G14)</f>
        <v>1100000</v>
      </c>
    </row>
    <row r="13" spans="1:7" s="19" customFormat="1" ht="15" customHeight="1">
      <c r="A13" s="171" t="s">
        <v>399</v>
      </c>
      <c r="B13" s="170"/>
      <c r="C13" s="170"/>
      <c r="D13" s="170"/>
      <c r="E13" s="170" t="s">
        <v>245</v>
      </c>
      <c r="F13" s="23" t="s">
        <v>246</v>
      </c>
      <c r="G13" s="102">
        <v>990000</v>
      </c>
    </row>
    <row r="14" spans="1:7" s="19" customFormat="1" ht="15" customHeight="1">
      <c r="A14" s="171" t="s">
        <v>400</v>
      </c>
      <c r="B14" s="170"/>
      <c r="C14" s="170"/>
      <c r="D14" s="170"/>
      <c r="E14" s="170" t="s">
        <v>247</v>
      </c>
      <c r="F14" s="23" t="s">
        <v>248</v>
      </c>
      <c r="G14" s="102">
        <v>110000</v>
      </c>
    </row>
    <row r="15" spans="1:7" s="19" customFormat="1" ht="15" customHeight="1">
      <c r="A15" s="171"/>
      <c r="B15" s="76"/>
      <c r="C15" s="76" t="s">
        <v>249</v>
      </c>
      <c r="D15" s="76"/>
      <c r="E15" s="76"/>
      <c r="F15" s="27" t="s">
        <v>250</v>
      </c>
      <c r="G15" s="56">
        <f>SUM(G16+G20+G33+G24)</f>
        <v>4910000</v>
      </c>
    </row>
    <row r="16" spans="1:7" s="19" customFormat="1" ht="15" customHeight="1">
      <c r="A16" s="171"/>
      <c r="B16" s="169"/>
      <c r="C16" s="27"/>
      <c r="D16" s="160" t="s">
        <v>251</v>
      </c>
      <c r="E16" s="169"/>
      <c r="F16" s="22" t="s">
        <v>252</v>
      </c>
      <c r="G16" s="101">
        <f>SUM(+G18+G17+G19)</f>
        <v>615000</v>
      </c>
    </row>
    <row r="17" spans="1:7" s="19" customFormat="1" ht="15" customHeight="1">
      <c r="A17" s="171" t="s">
        <v>401</v>
      </c>
      <c r="B17" s="169"/>
      <c r="C17" s="27"/>
      <c r="D17" s="160"/>
      <c r="E17" s="170" t="s">
        <v>253</v>
      </c>
      <c r="F17" s="23" t="s">
        <v>254</v>
      </c>
      <c r="G17" s="30">
        <v>200000</v>
      </c>
    </row>
    <row r="18" spans="1:7" s="19" customFormat="1" ht="15" customHeight="1">
      <c r="A18" s="171" t="s">
        <v>1018</v>
      </c>
      <c r="B18" s="170"/>
      <c r="C18" s="27"/>
      <c r="D18" s="170"/>
      <c r="E18" s="170" t="s">
        <v>255</v>
      </c>
      <c r="F18" s="23" t="s">
        <v>438</v>
      </c>
      <c r="G18" s="102">
        <v>265000</v>
      </c>
    </row>
    <row r="19" spans="1:7" s="19" customFormat="1" ht="15" customHeight="1">
      <c r="A19" s="171" t="s">
        <v>1019</v>
      </c>
      <c r="B19" s="170"/>
      <c r="C19" s="27"/>
      <c r="D19" s="170"/>
      <c r="E19" s="170" t="s">
        <v>256</v>
      </c>
      <c r="F19" s="23" t="s">
        <v>257</v>
      </c>
      <c r="G19" s="30">
        <v>150000</v>
      </c>
    </row>
    <row r="20" spans="1:7" s="19" customFormat="1" ht="15" customHeight="1">
      <c r="A20" s="171"/>
      <c r="B20" s="170"/>
      <c r="C20" s="27"/>
      <c r="D20" s="160" t="s">
        <v>258</v>
      </c>
      <c r="E20" s="170"/>
      <c r="F20" s="22" t="s">
        <v>259</v>
      </c>
      <c r="G20" s="101">
        <f>SUM(G21+G22+G23)</f>
        <v>1005000</v>
      </c>
    </row>
    <row r="21" spans="1:7" s="19" customFormat="1" ht="15" customHeight="1">
      <c r="A21" s="171" t="s">
        <v>1020</v>
      </c>
      <c r="B21" s="170"/>
      <c r="C21" s="27"/>
      <c r="D21" s="170"/>
      <c r="E21" s="170" t="s">
        <v>260</v>
      </c>
      <c r="F21" s="23" t="s">
        <v>439</v>
      </c>
      <c r="G21" s="102">
        <v>520000</v>
      </c>
    </row>
    <row r="22" spans="1:7" s="19" customFormat="1" ht="15" customHeight="1">
      <c r="A22" s="171" t="s">
        <v>1021</v>
      </c>
      <c r="B22" s="170"/>
      <c r="C22" s="27"/>
      <c r="D22" s="170"/>
      <c r="E22" s="170" t="s">
        <v>263</v>
      </c>
      <c r="F22" s="23" t="s">
        <v>264</v>
      </c>
      <c r="G22" s="30">
        <v>450000</v>
      </c>
    </row>
    <row r="23" spans="1:7" s="19" customFormat="1" ht="15" customHeight="1">
      <c r="A23" s="171" t="s">
        <v>1022</v>
      </c>
      <c r="B23" s="170"/>
      <c r="C23" s="27"/>
      <c r="D23" s="170"/>
      <c r="E23" s="170" t="s">
        <v>267</v>
      </c>
      <c r="F23" s="23" t="s">
        <v>432</v>
      </c>
      <c r="G23" s="30">
        <v>35000</v>
      </c>
    </row>
    <row r="24" spans="1:7" s="19" customFormat="1" ht="15" customHeight="1">
      <c r="A24" s="171"/>
      <c r="B24" s="170"/>
      <c r="C24" s="27"/>
      <c r="D24" s="160" t="s">
        <v>268</v>
      </c>
      <c r="E24" s="169"/>
      <c r="F24" s="22" t="s">
        <v>269</v>
      </c>
      <c r="G24" s="53">
        <f>SUM(G25:G32)</f>
        <v>3090000</v>
      </c>
    </row>
    <row r="25" spans="1:7" s="19" customFormat="1" ht="15" customHeight="1">
      <c r="A25" s="171" t="s">
        <v>1023</v>
      </c>
      <c r="B25" s="170"/>
      <c r="C25" s="27"/>
      <c r="D25" s="170"/>
      <c r="E25" s="170" t="s">
        <v>270</v>
      </c>
      <c r="F25" s="23" t="s">
        <v>271</v>
      </c>
      <c r="G25" s="30">
        <v>1100000</v>
      </c>
    </row>
    <row r="26" spans="1:7" s="19" customFormat="1" ht="15" customHeight="1">
      <c r="A26" s="171" t="s">
        <v>1024</v>
      </c>
      <c r="B26" s="170"/>
      <c r="C26" s="27"/>
      <c r="D26" s="170"/>
      <c r="E26" s="170" t="s">
        <v>272</v>
      </c>
      <c r="F26" s="23" t="s">
        <v>406</v>
      </c>
      <c r="G26" s="30">
        <v>380000</v>
      </c>
    </row>
    <row r="27" spans="1:7" s="19" customFormat="1" ht="15" customHeight="1">
      <c r="A27" s="171" t="s">
        <v>1025</v>
      </c>
      <c r="B27" s="170"/>
      <c r="C27" s="27"/>
      <c r="D27" s="170"/>
      <c r="E27" s="170" t="s">
        <v>272</v>
      </c>
      <c r="F27" s="23" t="s">
        <v>407</v>
      </c>
      <c r="G27" s="30">
        <v>80000</v>
      </c>
    </row>
    <row r="28" spans="1:7" s="19" customFormat="1" ht="15" customHeight="1">
      <c r="A28" s="171" t="s">
        <v>1026</v>
      </c>
      <c r="B28" s="170"/>
      <c r="C28" s="27"/>
      <c r="D28" s="170"/>
      <c r="E28" s="170" t="s">
        <v>272</v>
      </c>
      <c r="F28" s="23" t="s">
        <v>669</v>
      </c>
      <c r="G28" s="30">
        <v>250000</v>
      </c>
    </row>
    <row r="29" spans="1:7" s="19" customFormat="1" ht="15" customHeight="1">
      <c r="A29" s="171" t="s">
        <v>1027</v>
      </c>
      <c r="B29" s="170"/>
      <c r="C29" s="27"/>
      <c r="D29" s="170"/>
      <c r="E29" s="170" t="s">
        <v>274</v>
      </c>
      <c r="F29" s="23" t="s">
        <v>450</v>
      </c>
      <c r="G29" s="30">
        <v>550000</v>
      </c>
    </row>
    <row r="30" spans="1:7" s="19" customFormat="1" ht="15" customHeight="1">
      <c r="A30" s="171" t="s">
        <v>1028</v>
      </c>
      <c r="B30" s="170"/>
      <c r="C30" s="27"/>
      <c r="D30" s="170"/>
      <c r="E30" s="170" t="s">
        <v>275</v>
      </c>
      <c r="F30" s="23" t="s">
        <v>276</v>
      </c>
      <c r="G30" s="30">
        <v>550000</v>
      </c>
    </row>
    <row r="31" spans="1:7" s="19" customFormat="1" ht="15" customHeight="1">
      <c r="A31" s="171" t="s">
        <v>1029</v>
      </c>
      <c r="B31" s="170"/>
      <c r="C31" s="27"/>
      <c r="D31" s="170"/>
      <c r="E31" s="170" t="s">
        <v>277</v>
      </c>
      <c r="F31" s="23" t="s">
        <v>441</v>
      </c>
      <c r="G31" s="30">
        <v>80000</v>
      </c>
    </row>
    <row r="32" spans="1:7" s="19" customFormat="1" ht="15" customHeight="1">
      <c r="A32" s="171" t="s">
        <v>1030</v>
      </c>
      <c r="B32" s="170"/>
      <c r="C32" s="27"/>
      <c r="D32" s="170"/>
      <c r="E32" s="170" t="s">
        <v>278</v>
      </c>
      <c r="F32" s="23" t="s">
        <v>405</v>
      </c>
      <c r="G32" s="30">
        <v>100000</v>
      </c>
    </row>
    <row r="33" spans="1:7" s="19" customFormat="1" ht="15" customHeight="1">
      <c r="A33" s="171"/>
      <c r="B33" s="170"/>
      <c r="C33" s="170"/>
      <c r="D33" s="160" t="s">
        <v>284</v>
      </c>
      <c r="E33" s="170"/>
      <c r="F33" s="22" t="s">
        <v>402</v>
      </c>
      <c r="G33" s="101">
        <f>SUM(G34:G34)</f>
        <v>200000</v>
      </c>
    </row>
    <row r="34" spans="1:7" s="19" customFormat="1" ht="15" customHeight="1" thickBot="1">
      <c r="A34" s="171" t="s">
        <v>1031</v>
      </c>
      <c r="B34" s="170"/>
      <c r="C34" s="170"/>
      <c r="D34" s="160"/>
      <c r="E34" s="170" t="s">
        <v>290</v>
      </c>
      <c r="F34" s="23" t="s">
        <v>291</v>
      </c>
      <c r="G34" s="102">
        <v>200000</v>
      </c>
    </row>
    <row r="35" spans="1:7" s="51" customFormat="1" ht="15.75">
      <c r="A35" s="310" t="s">
        <v>937</v>
      </c>
      <c r="B35" s="311"/>
      <c r="C35" s="311"/>
      <c r="D35" s="311"/>
      <c r="E35" s="311"/>
      <c r="F35" s="312"/>
      <c r="G35" s="248">
        <f>SUM(G38+G51)</f>
        <v>5420000</v>
      </c>
    </row>
    <row r="36" spans="1:7" s="51" customFormat="1" ht="16.5" thickBot="1">
      <c r="A36" s="304" t="s">
        <v>634</v>
      </c>
      <c r="B36" s="305"/>
      <c r="C36" s="305"/>
      <c r="D36" s="305"/>
      <c r="E36" s="305"/>
      <c r="F36" s="306"/>
      <c r="G36" s="270"/>
    </row>
    <row r="37" spans="1:7" s="51" customFormat="1" ht="15.75">
      <c r="A37" s="168"/>
      <c r="B37" s="27" t="s">
        <v>399</v>
      </c>
      <c r="C37" s="169"/>
      <c r="D37" s="169"/>
      <c r="E37" s="169"/>
      <c r="F37" s="76" t="s">
        <v>415</v>
      </c>
      <c r="G37" s="102"/>
    </row>
    <row r="38" spans="1:7" s="51" customFormat="1" ht="15.75">
      <c r="A38" s="168"/>
      <c r="B38" s="170"/>
      <c r="C38" s="76" t="s">
        <v>249</v>
      </c>
      <c r="D38" s="76"/>
      <c r="E38" s="76"/>
      <c r="F38" s="27" t="s">
        <v>250</v>
      </c>
      <c r="G38" s="56">
        <f>SUM(G39+G43)</f>
        <v>4020000</v>
      </c>
    </row>
    <row r="39" spans="1:7" s="52" customFormat="1" ht="15.75">
      <c r="A39" s="172"/>
      <c r="B39" s="170"/>
      <c r="C39" s="170"/>
      <c r="D39" s="160" t="s">
        <v>268</v>
      </c>
      <c r="E39" s="169"/>
      <c r="F39" s="22" t="s">
        <v>269</v>
      </c>
      <c r="G39" s="53">
        <f>G40+G41+G42</f>
        <v>1610000</v>
      </c>
    </row>
    <row r="40" spans="1:7" s="51" customFormat="1" ht="15.75">
      <c r="A40" s="172" t="s">
        <v>701</v>
      </c>
      <c r="B40" s="170"/>
      <c r="C40" s="170"/>
      <c r="D40" s="170"/>
      <c r="E40" s="170" t="s">
        <v>274</v>
      </c>
      <c r="F40" s="23" t="s">
        <v>860</v>
      </c>
      <c r="G40" s="30">
        <v>710000</v>
      </c>
    </row>
    <row r="41" spans="1:7" s="51" customFormat="1" ht="15.75" customHeight="1">
      <c r="A41" s="172" t="s">
        <v>702</v>
      </c>
      <c r="B41" s="170"/>
      <c r="C41" s="170"/>
      <c r="D41" s="170"/>
      <c r="E41" s="170" t="s">
        <v>274</v>
      </c>
      <c r="F41" s="23" t="s">
        <v>450</v>
      </c>
      <c r="G41" s="30">
        <v>600000</v>
      </c>
    </row>
    <row r="42" spans="1:7" s="24" customFormat="1" ht="15.75">
      <c r="A42" s="172" t="s">
        <v>703</v>
      </c>
      <c r="B42" s="170"/>
      <c r="C42" s="170"/>
      <c r="D42" s="170"/>
      <c r="E42" s="170" t="s">
        <v>279</v>
      </c>
      <c r="F42" s="23" t="s">
        <v>408</v>
      </c>
      <c r="G42" s="30">
        <v>300000</v>
      </c>
    </row>
    <row r="43" spans="1:7" s="24" customFormat="1" ht="15.75" customHeight="1">
      <c r="A43" s="168"/>
      <c r="B43" s="169"/>
      <c r="C43" s="27"/>
      <c r="D43" s="22" t="s">
        <v>284</v>
      </c>
      <c r="E43" s="23"/>
      <c r="F43" s="22" t="s">
        <v>402</v>
      </c>
      <c r="G43" s="53">
        <f>SUM(G44:G50)</f>
        <v>2410000</v>
      </c>
    </row>
    <row r="44" spans="1:7" s="24" customFormat="1" ht="15.75">
      <c r="A44" s="172" t="s">
        <v>704</v>
      </c>
      <c r="B44" s="170"/>
      <c r="C44" s="27"/>
      <c r="D44" s="23"/>
      <c r="E44" s="23" t="s">
        <v>285</v>
      </c>
      <c r="F44" s="23" t="s">
        <v>442</v>
      </c>
      <c r="G44" s="30">
        <v>1095000</v>
      </c>
    </row>
    <row r="45" spans="1:7" s="24" customFormat="1" ht="15.75">
      <c r="A45" s="172" t="s">
        <v>705</v>
      </c>
      <c r="B45" s="170"/>
      <c r="C45" s="27"/>
      <c r="D45" s="23"/>
      <c r="E45" s="23" t="s">
        <v>288</v>
      </c>
      <c r="F45" s="23" t="s">
        <v>289</v>
      </c>
      <c r="G45" s="30">
        <v>350000</v>
      </c>
    </row>
    <row r="46" spans="1:7" s="52" customFormat="1" ht="15.75">
      <c r="A46" s="172" t="s">
        <v>706</v>
      </c>
      <c r="B46" s="170"/>
      <c r="C46" s="76"/>
      <c r="D46" s="170"/>
      <c r="E46" s="170" t="s">
        <v>290</v>
      </c>
      <c r="F46" s="23" t="s">
        <v>435</v>
      </c>
      <c r="G46" s="30">
        <v>300000</v>
      </c>
    </row>
    <row r="47" spans="1:7" s="52" customFormat="1" ht="15.75">
      <c r="A47" s="172" t="s">
        <v>707</v>
      </c>
      <c r="B47" s="170"/>
      <c r="C47" s="76"/>
      <c r="D47" s="170"/>
      <c r="E47" s="170" t="s">
        <v>290</v>
      </c>
      <c r="F47" s="23" t="s">
        <v>1183</v>
      </c>
      <c r="G47" s="30">
        <v>50000</v>
      </c>
    </row>
    <row r="48" spans="1:7" s="51" customFormat="1" ht="15.75">
      <c r="A48" s="172" t="s">
        <v>1032</v>
      </c>
      <c r="B48" s="170"/>
      <c r="C48" s="76"/>
      <c r="D48" s="170"/>
      <c r="E48" s="170" t="s">
        <v>290</v>
      </c>
      <c r="F48" s="23" t="s">
        <v>436</v>
      </c>
      <c r="G48" s="30">
        <v>400000</v>
      </c>
    </row>
    <row r="49" spans="1:7" s="51" customFormat="1" ht="15.75">
      <c r="A49" s="172" t="s">
        <v>1033</v>
      </c>
      <c r="B49" s="170"/>
      <c r="C49" s="76"/>
      <c r="D49" s="170"/>
      <c r="E49" s="170" t="s">
        <v>290</v>
      </c>
      <c r="F49" s="23" t="s">
        <v>18</v>
      </c>
      <c r="G49" s="30">
        <v>75000</v>
      </c>
    </row>
    <row r="50" spans="1:7" ht="15.75">
      <c r="A50" s="172" t="s">
        <v>1034</v>
      </c>
      <c r="B50" s="170"/>
      <c r="C50" s="76"/>
      <c r="D50" s="170"/>
      <c r="E50" s="170" t="s">
        <v>290</v>
      </c>
      <c r="F50" s="23" t="s">
        <v>437</v>
      </c>
      <c r="G50" s="30">
        <v>140000</v>
      </c>
    </row>
    <row r="51" spans="1:7" ht="15.75">
      <c r="A51" s="172"/>
      <c r="B51" s="170"/>
      <c r="C51" s="76" t="s">
        <v>350</v>
      </c>
      <c r="D51" s="160"/>
      <c r="E51" s="160"/>
      <c r="F51" s="27" t="s">
        <v>425</v>
      </c>
      <c r="G51" s="41">
        <f>SUM(G52+G54)</f>
        <v>1400000</v>
      </c>
    </row>
    <row r="52" spans="1:7" ht="15.75">
      <c r="A52" s="172"/>
      <c r="B52" s="170"/>
      <c r="C52" s="76"/>
      <c r="D52" s="160" t="s">
        <v>351</v>
      </c>
      <c r="E52" s="160"/>
      <c r="F52" s="22" t="s">
        <v>352</v>
      </c>
      <c r="G52" s="53">
        <f>SUM(G53)</f>
        <v>200000</v>
      </c>
    </row>
    <row r="53" spans="1:7" ht="15.75">
      <c r="A53" s="172" t="s">
        <v>1035</v>
      </c>
      <c r="B53" s="170"/>
      <c r="C53" s="76"/>
      <c r="D53" s="160"/>
      <c r="E53" s="170" t="s">
        <v>353</v>
      </c>
      <c r="F53" s="23" t="s">
        <v>642</v>
      </c>
      <c r="G53" s="30">
        <v>200000</v>
      </c>
    </row>
    <row r="54" spans="1:7" ht="15.75">
      <c r="A54" s="172"/>
      <c r="B54" s="170"/>
      <c r="C54" s="170"/>
      <c r="D54" s="160" t="s">
        <v>354</v>
      </c>
      <c r="E54" s="170"/>
      <c r="F54" s="22" t="s">
        <v>355</v>
      </c>
      <c r="G54" s="53">
        <f>SUM(G55)</f>
        <v>1200000</v>
      </c>
    </row>
    <row r="55" spans="1:7" ht="21" customHeight="1" thickBot="1">
      <c r="A55" s="185" t="s">
        <v>234</v>
      </c>
      <c r="B55" s="176"/>
      <c r="C55" s="176"/>
      <c r="D55" s="176"/>
      <c r="E55" s="176" t="s">
        <v>356</v>
      </c>
      <c r="F55" s="35" t="s">
        <v>853</v>
      </c>
      <c r="G55" s="119">
        <v>1200000</v>
      </c>
    </row>
    <row r="56" spans="1:7" ht="15" customHeight="1">
      <c r="A56" s="313" t="s">
        <v>938</v>
      </c>
      <c r="B56" s="314"/>
      <c r="C56" s="314"/>
      <c r="D56" s="314"/>
      <c r="E56" s="314"/>
      <c r="F56" s="315"/>
      <c r="G56" s="286">
        <f>SUM(G59+G62)</f>
        <v>385330</v>
      </c>
    </row>
    <row r="57" spans="1:7" ht="15" customHeight="1" thickBot="1">
      <c r="A57" s="304" t="s">
        <v>634</v>
      </c>
      <c r="B57" s="305"/>
      <c r="C57" s="305"/>
      <c r="D57" s="305"/>
      <c r="E57" s="305"/>
      <c r="F57" s="306"/>
      <c r="G57" s="270"/>
    </row>
    <row r="58" spans="1:7" ht="15" customHeight="1">
      <c r="A58" s="172"/>
      <c r="B58" s="76" t="s">
        <v>400</v>
      </c>
      <c r="C58" s="27"/>
      <c r="D58" s="169"/>
      <c r="E58" s="170"/>
      <c r="F58" s="27" t="s">
        <v>422</v>
      </c>
      <c r="G58" s="30"/>
    </row>
    <row r="59" spans="1:7" ht="15" customHeight="1">
      <c r="A59" s="172"/>
      <c r="B59" s="76"/>
      <c r="C59" s="27" t="s">
        <v>357</v>
      </c>
      <c r="D59" s="169"/>
      <c r="E59" s="169"/>
      <c r="F59" s="27" t="s">
        <v>358</v>
      </c>
      <c r="G59" s="201">
        <f>SUM(G60)</f>
        <v>176000</v>
      </c>
    </row>
    <row r="60" spans="1:7" ht="15" customHeight="1">
      <c r="A60" s="172"/>
      <c r="B60" s="76"/>
      <c r="C60" s="27"/>
      <c r="D60" s="160" t="s">
        <v>1221</v>
      </c>
      <c r="E60" s="169"/>
      <c r="F60" s="22" t="s">
        <v>1222</v>
      </c>
      <c r="G60" s="200">
        <f>SUM(G61)</f>
        <v>176000</v>
      </c>
    </row>
    <row r="61" spans="1:7" ht="15" customHeight="1">
      <c r="A61" s="255" t="s">
        <v>249</v>
      </c>
      <c r="B61" s="169"/>
      <c r="C61" s="27"/>
      <c r="D61" s="170"/>
      <c r="E61" s="170" t="s">
        <v>1223</v>
      </c>
      <c r="F61" s="23" t="s">
        <v>1224</v>
      </c>
      <c r="G61" s="205">
        <v>176000</v>
      </c>
    </row>
    <row r="62" spans="1:7" ht="15" customHeight="1">
      <c r="A62" s="168"/>
      <c r="B62" s="169"/>
      <c r="C62" s="27" t="s">
        <v>362</v>
      </c>
      <c r="D62" s="169"/>
      <c r="E62" s="169"/>
      <c r="F62" s="27" t="s">
        <v>363</v>
      </c>
      <c r="G62" s="201">
        <f>SUM(G63)</f>
        <v>209330</v>
      </c>
    </row>
    <row r="63" spans="1:7" ht="15" customHeight="1">
      <c r="A63" s="168"/>
      <c r="B63" s="169"/>
      <c r="C63" s="27"/>
      <c r="D63" s="160" t="s">
        <v>370</v>
      </c>
      <c r="E63" s="169"/>
      <c r="F63" s="22" t="s">
        <v>371</v>
      </c>
      <c r="G63" s="53">
        <f>+G64+G65</f>
        <v>209330</v>
      </c>
    </row>
    <row r="64" spans="1:7" ht="15" customHeight="1">
      <c r="A64" s="172" t="s">
        <v>1036</v>
      </c>
      <c r="B64" s="170"/>
      <c r="C64" s="27"/>
      <c r="D64" s="170"/>
      <c r="E64" s="170" t="s">
        <v>372</v>
      </c>
      <c r="F64" s="23" t="s">
        <v>1202</v>
      </c>
      <c r="G64" s="30">
        <v>150330</v>
      </c>
    </row>
    <row r="65" spans="1:7" ht="15" customHeight="1" thickBot="1">
      <c r="A65" s="185" t="s">
        <v>292</v>
      </c>
      <c r="B65" s="176"/>
      <c r="C65" s="216"/>
      <c r="D65" s="176"/>
      <c r="E65" s="176" t="s">
        <v>372</v>
      </c>
      <c r="F65" s="35" t="s">
        <v>75</v>
      </c>
      <c r="G65" s="119">
        <v>59000</v>
      </c>
    </row>
    <row r="66" spans="1:7" ht="15" customHeight="1">
      <c r="A66" s="310" t="s">
        <v>939</v>
      </c>
      <c r="B66" s="311"/>
      <c r="C66" s="311"/>
      <c r="D66" s="311"/>
      <c r="E66" s="311"/>
      <c r="F66" s="312"/>
      <c r="G66" s="248">
        <f>SUM(G69)</f>
        <v>750000</v>
      </c>
    </row>
    <row r="67" spans="1:7" ht="15" customHeight="1" thickBot="1">
      <c r="A67" s="304" t="s">
        <v>634</v>
      </c>
      <c r="B67" s="305"/>
      <c r="C67" s="305"/>
      <c r="D67" s="305"/>
      <c r="E67" s="305"/>
      <c r="F67" s="306"/>
      <c r="G67" s="270"/>
    </row>
    <row r="68" spans="1:7" ht="15" customHeight="1">
      <c r="A68" s="172"/>
      <c r="B68" s="27" t="s">
        <v>399</v>
      </c>
      <c r="C68" s="169"/>
      <c r="D68" s="169"/>
      <c r="E68" s="169"/>
      <c r="F68" s="76" t="s">
        <v>415</v>
      </c>
      <c r="G68" s="30"/>
    </row>
    <row r="69" spans="1:7" ht="15" customHeight="1">
      <c r="A69" s="172"/>
      <c r="B69" s="170"/>
      <c r="C69" s="76" t="s">
        <v>249</v>
      </c>
      <c r="D69" s="76"/>
      <c r="E69" s="76"/>
      <c r="F69" s="27" t="s">
        <v>250</v>
      </c>
      <c r="G69" s="41">
        <f>SUM(G70)</f>
        <v>750000</v>
      </c>
    </row>
    <row r="70" spans="1:7" ht="15" customHeight="1">
      <c r="A70" s="172"/>
      <c r="B70" s="76"/>
      <c r="C70" s="27"/>
      <c r="D70" s="22" t="s">
        <v>284</v>
      </c>
      <c r="E70" s="23"/>
      <c r="F70" s="22" t="s">
        <v>402</v>
      </c>
      <c r="G70" s="53">
        <f>SUM(G71)</f>
        <v>750000</v>
      </c>
    </row>
    <row r="71" spans="1:7" ht="15" customHeight="1" thickBot="1">
      <c r="A71" s="171" t="s">
        <v>338</v>
      </c>
      <c r="B71" s="169"/>
      <c r="C71" s="27"/>
      <c r="D71" s="170"/>
      <c r="E71" s="170" t="s">
        <v>290</v>
      </c>
      <c r="F71" s="23" t="s">
        <v>1225</v>
      </c>
      <c r="G71" s="30">
        <v>750000</v>
      </c>
    </row>
    <row r="72" spans="1:7" ht="15" customHeight="1">
      <c r="A72" s="310" t="s">
        <v>940</v>
      </c>
      <c r="B72" s="311"/>
      <c r="C72" s="311"/>
      <c r="D72" s="311"/>
      <c r="E72" s="311"/>
      <c r="F72" s="312"/>
      <c r="G72" s="248">
        <f>SUM(G75)</f>
        <v>63000</v>
      </c>
    </row>
    <row r="73" spans="1:7" ht="15" customHeight="1" thickBot="1">
      <c r="A73" s="304" t="s">
        <v>634</v>
      </c>
      <c r="B73" s="305"/>
      <c r="C73" s="305"/>
      <c r="D73" s="305"/>
      <c r="E73" s="305"/>
      <c r="F73" s="306"/>
      <c r="G73" s="270"/>
    </row>
    <row r="74" spans="1:7" ht="15" customHeight="1">
      <c r="A74" s="172"/>
      <c r="B74" s="27" t="s">
        <v>399</v>
      </c>
      <c r="C74" s="169"/>
      <c r="D74" s="169"/>
      <c r="E74" s="169"/>
      <c r="F74" s="76" t="s">
        <v>415</v>
      </c>
      <c r="G74" s="30"/>
    </row>
    <row r="75" spans="1:7" ht="15" customHeight="1">
      <c r="A75" s="172"/>
      <c r="B75" s="170"/>
      <c r="C75" s="76" t="s">
        <v>249</v>
      </c>
      <c r="D75" s="76"/>
      <c r="E75" s="76"/>
      <c r="F75" s="27" t="s">
        <v>250</v>
      </c>
      <c r="G75" s="41">
        <f>SUM(G76)</f>
        <v>63000</v>
      </c>
    </row>
    <row r="76" spans="1:7" ht="15" customHeight="1">
      <c r="A76" s="172"/>
      <c r="B76" s="76"/>
      <c r="C76" s="27"/>
      <c r="D76" s="22" t="s">
        <v>284</v>
      </c>
      <c r="E76" s="23"/>
      <c r="F76" s="22" t="s">
        <v>402</v>
      </c>
      <c r="G76" s="53">
        <f>SUM(G77)</f>
        <v>63000</v>
      </c>
    </row>
    <row r="77" spans="1:7" ht="15" customHeight="1" thickBot="1">
      <c r="A77" s="195" t="s">
        <v>345</v>
      </c>
      <c r="B77" s="174"/>
      <c r="C77" s="216"/>
      <c r="D77" s="176"/>
      <c r="E77" s="176" t="s">
        <v>290</v>
      </c>
      <c r="F77" s="35" t="s">
        <v>103</v>
      </c>
      <c r="G77" s="119">
        <v>63000</v>
      </c>
    </row>
    <row r="78" spans="1:7" ht="15" customHeight="1">
      <c r="A78" s="313" t="s">
        <v>941</v>
      </c>
      <c r="B78" s="314"/>
      <c r="C78" s="314"/>
      <c r="D78" s="314"/>
      <c r="E78" s="314"/>
      <c r="F78" s="315"/>
      <c r="G78" s="286">
        <f>SUM(G81)</f>
        <v>550000</v>
      </c>
    </row>
    <row r="79" spans="1:7" ht="15" customHeight="1" thickBot="1">
      <c r="A79" s="304" t="s">
        <v>634</v>
      </c>
      <c r="B79" s="305"/>
      <c r="C79" s="305"/>
      <c r="D79" s="305"/>
      <c r="E79" s="305"/>
      <c r="F79" s="306"/>
      <c r="G79" s="270"/>
    </row>
    <row r="80" spans="1:7" ht="15" customHeight="1">
      <c r="A80" s="172"/>
      <c r="B80" s="76" t="s">
        <v>400</v>
      </c>
      <c r="C80" s="27"/>
      <c r="D80" s="169"/>
      <c r="E80" s="170"/>
      <c r="F80" s="27" t="s">
        <v>422</v>
      </c>
      <c r="G80" s="102"/>
    </row>
    <row r="81" spans="1:7" ht="15" customHeight="1">
      <c r="A81" s="168"/>
      <c r="B81" s="169"/>
      <c r="C81" s="27" t="s">
        <v>362</v>
      </c>
      <c r="D81" s="169"/>
      <c r="E81" s="169"/>
      <c r="F81" s="27" t="s">
        <v>363</v>
      </c>
      <c r="G81" s="41">
        <f>+G82</f>
        <v>550000</v>
      </c>
    </row>
    <row r="82" spans="1:7" ht="15" customHeight="1">
      <c r="A82" s="168"/>
      <c r="B82" s="169"/>
      <c r="C82" s="27"/>
      <c r="D82" s="160" t="s">
        <v>370</v>
      </c>
      <c r="E82" s="169"/>
      <c r="F82" s="22" t="s">
        <v>371</v>
      </c>
      <c r="G82" s="53">
        <f>SUM(G83:G87)</f>
        <v>550000</v>
      </c>
    </row>
    <row r="83" spans="1:7" ht="15" customHeight="1">
      <c r="A83" s="172" t="s">
        <v>346</v>
      </c>
      <c r="B83" s="170"/>
      <c r="C83" s="27"/>
      <c r="D83" s="170"/>
      <c r="E83" s="170" t="s">
        <v>372</v>
      </c>
      <c r="F83" s="23" t="s">
        <v>373</v>
      </c>
      <c r="G83" s="30">
        <v>100000</v>
      </c>
    </row>
    <row r="84" spans="1:7" ht="15" customHeight="1">
      <c r="A84" s="172" t="s">
        <v>350</v>
      </c>
      <c r="B84" s="170"/>
      <c r="C84" s="27"/>
      <c r="D84" s="169"/>
      <c r="E84" s="170" t="s">
        <v>374</v>
      </c>
      <c r="F84" s="23" t="s">
        <v>375</v>
      </c>
      <c r="G84" s="30">
        <v>100000</v>
      </c>
    </row>
    <row r="85" spans="1:7" ht="15" customHeight="1">
      <c r="A85" s="172" t="s">
        <v>708</v>
      </c>
      <c r="B85" s="170"/>
      <c r="C85" s="27"/>
      <c r="D85" s="169"/>
      <c r="E85" s="170" t="s">
        <v>376</v>
      </c>
      <c r="F85" s="23" t="s">
        <v>377</v>
      </c>
      <c r="G85" s="30">
        <v>100000</v>
      </c>
    </row>
    <row r="86" spans="1:7" ht="15" customHeight="1">
      <c r="A86" s="172" t="s">
        <v>709</v>
      </c>
      <c r="B86" s="170"/>
      <c r="C86" s="27"/>
      <c r="D86" s="169"/>
      <c r="E86" s="170" t="s">
        <v>378</v>
      </c>
      <c r="F86" s="23" t="s">
        <v>440</v>
      </c>
      <c r="G86" s="30">
        <v>50000</v>
      </c>
    </row>
    <row r="87" spans="1:7" ht="15" customHeight="1" thickBot="1">
      <c r="A87" s="172" t="s">
        <v>357</v>
      </c>
      <c r="B87" s="170"/>
      <c r="C87" s="27"/>
      <c r="D87" s="169"/>
      <c r="E87" s="170" t="s">
        <v>378</v>
      </c>
      <c r="F87" s="23" t="s">
        <v>20</v>
      </c>
      <c r="G87" s="30">
        <v>200000</v>
      </c>
    </row>
    <row r="88" spans="1:7" ht="15" customHeight="1">
      <c r="A88" s="310" t="s">
        <v>942</v>
      </c>
      <c r="B88" s="311"/>
      <c r="C88" s="311"/>
      <c r="D88" s="311"/>
      <c r="E88" s="311"/>
      <c r="F88" s="312"/>
      <c r="G88" s="248">
        <f>SUM(G91)</f>
        <v>937000</v>
      </c>
    </row>
    <row r="89" spans="1:7" ht="15" customHeight="1" thickBot="1">
      <c r="A89" s="304" t="s">
        <v>634</v>
      </c>
      <c r="B89" s="305"/>
      <c r="C89" s="305"/>
      <c r="D89" s="305"/>
      <c r="E89" s="305"/>
      <c r="F89" s="306"/>
      <c r="G89" s="270"/>
    </row>
    <row r="90" spans="1:7" ht="15" customHeight="1">
      <c r="A90" s="172"/>
      <c r="B90" s="27" t="s">
        <v>399</v>
      </c>
      <c r="C90" s="169"/>
      <c r="D90" s="169"/>
      <c r="E90" s="169"/>
      <c r="F90" s="76" t="s">
        <v>415</v>
      </c>
      <c r="G90" s="102"/>
    </row>
    <row r="91" spans="1:7" ht="15" customHeight="1">
      <c r="A91" s="168"/>
      <c r="B91" s="169"/>
      <c r="C91" s="27" t="s">
        <v>249</v>
      </c>
      <c r="D91" s="169"/>
      <c r="E91" s="169"/>
      <c r="F91" s="27" t="s">
        <v>250</v>
      </c>
      <c r="G91" s="41">
        <f>+G92</f>
        <v>937000</v>
      </c>
    </row>
    <row r="92" spans="1:7" ht="15" customHeight="1">
      <c r="A92" s="168"/>
      <c r="B92" s="169"/>
      <c r="C92" s="27"/>
      <c r="D92" s="160" t="s">
        <v>268</v>
      </c>
      <c r="E92" s="169"/>
      <c r="F92" s="22" t="s">
        <v>269</v>
      </c>
      <c r="G92" s="53">
        <f>+G93+G94</f>
        <v>937000</v>
      </c>
    </row>
    <row r="93" spans="1:7" ht="15" customHeight="1">
      <c r="A93" s="172" t="s">
        <v>362</v>
      </c>
      <c r="B93" s="170"/>
      <c r="C93" s="27"/>
      <c r="D93" s="170"/>
      <c r="E93" s="170" t="s">
        <v>272</v>
      </c>
      <c r="F93" s="23" t="s">
        <v>433</v>
      </c>
      <c r="G93" s="30">
        <v>483000</v>
      </c>
    </row>
    <row r="94" spans="1:7" ht="32.25" thickBot="1">
      <c r="A94" s="172" t="s">
        <v>710</v>
      </c>
      <c r="B94" s="170"/>
      <c r="C94" s="27"/>
      <c r="D94" s="170"/>
      <c r="E94" s="170" t="s">
        <v>272</v>
      </c>
      <c r="F94" s="23" t="s">
        <v>19</v>
      </c>
      <c r="G94" s="30">
        <v>454000</v>
      </c>
    </row>
    <row r="95" spans="1:7" ht="15" customHeight="1">
      <c r="A95" s="316" t="s">
        <v>943</v>
      </c>
      <c r="B95" s="317"/>
      <c r="C95" s="317"/>
      <c r="D95" s="317"/>
      <c r="E95" s="317"/>
      <c r="F95" s="318"/>
      <c r="G95" s="246">
        <f>SUM(G96)</f>
        <v>1498000</v>
      </c>
    </row>
    <row r="96" spans="1:7" ht="15" customHeight="1">
      <c r="A96" s="319" t="s">
        <v>944</v>
      </c>
      <c r="B96" s="320"/>
      <c r="C96" s="320"/>
      <c r="D96" s="320"/>
      <c r="E96" s="320"/>
      <c r="F96" s="321"/>
      <c r="G96" s="245">
        <f>SUM(G97+G111+G118+G124)</f>
        <v>1498000</v>
      </c>
    </row>
    <row r="97" spans="1:7" ht="15" customHeight="1">
      <c r="A97" s="322" t="s">
        <v>945</v>
      </c>
      <c r="B97" s="323"/>
      <c r="C97" s="323"/>
      <c r="D97" s="323"/>
      <c r="E97" s="323"/>
      <c r="F97" s="324"/>
      <c r="G97" s="247">
        <f>SUM(G100)</f>
        <v>1027000</v>
      </c>
    </row>
    <row r="98" spans="1:7" ht="15" customHeight="1" thickBot="1">
      <c r="A98" s="304" t="s">
        <v>641</v>
      </c>
      <c r="B98" s="305"/>
      <c r="C98" s="305"/>
      <c r="D98" s="305"/>
      <c r="E98" s="305"/>
      <c r="F98" s="306"/>
      <c r="G98" s="254"/>
    </row>
    <row r="99" spans="1:7" ht="15" customHeight="1">
      <c r="A99" s="172"/>
      <c r="B99" s="27" t="s">
        <v>399</v>
      </c>
      <c r="C99" s="169"/>
      <c r="D99" s="169"/>
      <c r="E99" s="169"/>
      <c r="F99" s="76" t="s">
        <v>415</v>
      </c>
      <c r="G99" s="30"/>
    </row>
    <row r="100" spans="1:7" ht="15" customHeight="1">
      <c r="A100" s="172"/>
      <c r="B100" s="169"/>
      <c r="C100" s="27" t="s">
        <v>249</v>
      </c>
      <c r="D100" s="169"/>
      <c r="E100" s="169"/>
      <c r="F100" s="27" t="s">
        <v>250</v>
      </c>
      <c r="G100" s="41">
        <f>SUM(G101+G105+G109)</f>
        <v>1027000</v>
      </c>
    </row>
    <row r="101" spans="1:7" ht="15" customHeight="1">
      <c r="A101" s="172"/>
      <c r="B101" s="170"/>
      <c r="C101" s="170"/>
      <c r="D101" s="160" t="s">
        <v>258</v>
      </c>
      <c r="E101" s="169"/>
      <c r="F101" s="22" t="s">
        <v>259</v>
      </c>
      <c r="G101" s="53">
        <f>SUM(G102+G103+G104)</f>
        <v>110000</v>
      </c>
    </row>
    <row r="102" spans="1:7" ht="15" customHeight="1">
      <c r="A102" s="172" t="s">
        <v>711</v>
      </c>
      <c r="B102" s="170"/>
      <c r="C102" s="170"/>
      <c r="D102" s="170"/>
      <c r="E102" s="170" t="s">
        <v>260</v>
      </c>
      <c r="F102" s="23" t="s">
        <v>439</v>
      </c>
      <c r="G102" s="30">
        <v>20000</v>
      </c>
    </row>
    <row r="103" spans="1:7" ht="15" customHeight="1">
      <c r="A103" s="172" t="s">
        <v>403</v>
      </c>
      <c r="B103" s="170"/>
      <c r="C103" s="170"/>
      <c r="D103" s="170"/>
      <c r="E103" s="170" t="s">
        <v>263</v>
      </c>
      <c r="F103" s="23" t="s">
        <v>264</v>
      </c>
      <c r="G103" s="30">
        <v>80000</v>
      </c>
    </row>
    <row r="104" spans="1:7" ht="15" customHeight="1">
      <c r="A104" s="172" t="s">
        <v>712</v>
      </c>
      <c r="B104" s="170"/>
      <c r="C104" s="170"/>
      <c r="D104" s="170"/>
      <c r="E104" s="170" t="s">
        <v>267</v>
      </c>
      <c r="F104" s="23" t="s">
        <v>432</v>
      </c>
      <c r="G104" s="30">
        <v>10000</v>
      </c>
    </row>
    <row r="105" spans="1:7" ht="15" customHeight="1">
      <c r="A105" s="172"/>
      <c r="B105" s="170"/>
      <c r="C105" s="170"/>
      <c r="D105" s="160" t="s">
        <v>268</v>
      </c>
      <c r="E105" s="169"/>
      <c r="F105" s="22" t="s">
        <v>269</v>
      </c>
      <c r="G105" s="53">
        <f>SUM(G106:G108)</f>
        <v>117000</v>
      </c>
    </row>
    <row r="106" spans="1:7" ht="15" customHeight="1">
      <c r="A106" s="172" t="s">
        <v>713</v>
      </c>
      <c r="B106" s="170"/>
      <c r="C106" s="170"/>
      <c r="D106" s="170"/>
      <c r="E106" s="170" t="s">
        <v>270</v>
      </c>
      <c r="F106" s="23" t="s">
        <v>271</v>
      </c>
      <c r="G106" s="30">
        <v>82000</v>
      </c>
    </row>
    <row r="107" spans="1:7" ht="15" customHeight="1">
      <c r="A107" s="172" t="s">
        <v>714</v>
      </c>
      <c r="B107" s="170"/>
      <c r="C107" s="170"/>
      <c r="D107" s="170"/>
      <c r="E107" s="170" t="s">
        <v>272</v>
      </c>
      <c r="F107" s="23" t="s">
        <v>406</v>
      </c>
      <c r="G107" s="30">
        <v>15000</v>
      </c>
    </row>
    <row r="108" spans="1:7" ht="15" customHeight="1">
      <c r="A108" s="172" t="s">
        <v>715</v>
      </c>
      <c r="B108" s="170"/>
      <c r="C108" s="170"/>
      <c r="D108" s="170"/>
      <c r="E108" s="170" t="s">
        <v>275</v>
      </c>
      <c r="F108" s="23" t="s">
        <v>276</v>
      </c>
      <c r="G108" s="30">
        <v>20000</v>
      </c>
    </row>
    <row r="109" spans="1:7" ht="15" customHeight="1">
      <c r="A109" s="172"/>
      <c r="B109" s="170"/>
      <c r="C109" s="170"/>
      <c r="D109" s="160" t="s">
        <v>284</v>
      </c>
      <c r="E109" s="170"/>
      <c r="F109" s="22" t="s">
        <v>402</v>
      </c>
      <c r="G109" s="53">
        <f>SUM(+G110)</f>
        <v>800000</v>
      </c>
    </row>
    <row r="110" spans="1:7" ht="15" customHeight="1" thickBot="1">
      <c r="A110" s="185" t="s">
        <v>716</v>
      </c>
      <c r="B110" s="176"/>
      <c r="C110" s="176"/>
      <c r="D110" s="218"/>
      <c r="E110" s="176" t="s">
        <v>285</v>
      </c>
      <c r="F110" s="35" t="s">
        <v>442</v>
      </c>
      <c r="G110" s="119">
        <v>800000</v>
      </c>
    </row>
    <row r="111" spans="1:7" ht="15" customHeight="1">
      <c r="A111" s="313" t="s">
        <v>946</v>
      </c>
      <c r="B111" s="314"/>
      <c r="C111" s="314"/>
      <c r="D111" s="314"/>
      <c r="E111" s="314"/>
      <c r="F111" s="315"/>
      <c r="G111" s="286">
        <f>SUM(G114)</f>
        <v>33000</v>
      </c>
    </row>
    <row r="112" spans="1:7" ht="15" customHeight="1" thickBot="1">
      <c r="A112" s="304" t="s">
        <v>641</v>
      </c>
      <c r="B112" s="305"/>
      <c r="C112" s="305"/>
      <c r="D112" s="305"/>
      <c r="E112" s="305"/>
      <c r="F112" s="306"/>
      <c r="G112" s="270"/>
    </row>
    <row r="113" spans="1:7" ht="15" customHeight="1">
      <c r="A113" s="172"/>
      <c r="B113" s="76" t="s">
        <v>400</v>
      </c>
      <c r="C113" s="27"/>
      <c r="D113" s="169"/>
      <c r="E113" s="170"/>
      <c r="F113" s="27" t="s">
        <v>422</v>
      </c>
      <c r="G113" s="102"/>
    </row>
    <row r="114" spans="1:7" ht="15" customHeight="1">
      <c r="A114" s="168"/>
      <c r="B114" s="169"/>
      <c r="C114" s="27" t="s">
        <v>362</v>
      </c>
      <c r="D114" s="169"/>
      <c r="E114" s="169"/>
      <c r="F114" s="27" t="s">
        <v>363</v>
      </c>
      <c r="G114" s="41">
        <f>+G115</f>
        <v>33000</v>
      </c>
    </row>
    <row r="115" spans="1:7" ht="15" customHeight="1">
      <c r="A115" s="168"/>
      <c r="B115" s="169"/>
      <c r="C115" s="27"/>
      <c r="D115" s="160" t="s">
        <v>370</v>
      </c>
      <c r="E115" s="169"/>
      <c r="F115" s="22" t="s">
        <v>371</v>
      </c>
      <c r="G115" s="53">
        <f>+G116+G117</f>
        <v>33000</v>
      </c>
    </row>
    <row r="116" spans="1:7" ht="15" customHeight="1">
      <c r="A116" s="172" t="s">
        <v>381</v>
      </c>
      <c r="B116" s="170"/>
      <c r="C116" s="27"/>
      <c r="D116" s="170"/>
      <c r="E116" s="170" t="s">
        <v>372</v>
      </c>
      <c r="F116" s="23" t="s">
        <v>373</v>
      </c>
      <c r="G116" s="30">
        <v>30000</v>
      </c>
    </row>
    <row r="117" spans="1:7" ht="15" customHeight="1" thickBot="1">
      <c r="A117" s="172" t="s">
        <v>717</v>
      </c>
      <c r="B117" s="170"/>
      <c r="C117" s="27"/>
      <c r="D117" s="170"/>
      <c r="E117" s="170" t="s">
        <v>374</v>
      </c>
      <c r="F117" s="23" t="s">
        <v>375</v>
      </c>
      <c r="G117" s="30">
        <v>3000</v>
      </c>
    </row>
    <row r="118" spans="1:7" ht="15" customHeight="1">
      <c r="A118" s="313" t="s">
        <v>907</v>
      </c>
      <c r="B118" s="314"/>
      <c r="C118" s="314"/>
      <c r="D118" s="314"/>
      <c r="E118" s="314"/>
      <c r="F118" s="315"/>
      <c r="G118" s="286">
        <f>SUM(G121)</f>
        <v>118000</v>
      </c>
    </row>
    <row r="119" spans="1:7" ht="15" customHeight="1" thickBot="1">
      <c r="A119" s="304" t="s">
        <v>641</v>
      </c>
      <c r="B119" s="305"/>
      <c r="C119" s="305"/>
      <c r="D119" s="305"/>
      <c r="E119" s="305"/>
      <c r="F119" s="306"/>
      <c r="G119" s="270"/>
    </row>
    <row r="120" spans="1:7" ht="15" customHeight="1">
      <c r="A120" s="172"/>
      <c r="B120" s="27" t="s">
        <v>399</v>
      </c>
      <c r="C120" s="169"/>
      <c r="D120" s="169"/>
      <c r="E120" s="169"/>
      <c r="F120" s="76" t="s">
        <v>415</v>
      </c>
      <c r="G120" s="102"/>
    </row>
    <row r="121" spans="1:7" ht="15" customHeight="1">
      <c r="A121" s="168"/>
      <c r="B121" s="169"/>
      <c r="C121" s="27" t="s">
        <v>249</v>
      </c>
      <c r="D121" s="169"/>
      <c r="E121" s="169"/>
      <c r="F121" s="27" t="s">
        <v>250</v>
      </c>
      <c r="G121" s="41">
        <f>+G122</f>
        <v>118000</v>
      </c>
    </row>
    <row r="122" spans="1:7" ht="15" customHeight="1">
      <c r="A122" s="168"/>
      <c r="B122" s="169"/>
      <c r="C122" s="27"/>
      <c r="D122" s="160" t="s">
        <v>268</v>
      </c>
      <c r="E122" s="169"/>
      <c r="F122" s="22" t="s">
        <v>269</v>
      </c>
      <c r="G122" s="53">
        <f>+G123</f>
        <v>118000</v>
      </c>
    </row>
    <row r="123" spans="1:7" ht="15" customHeight="1" thickBot="1">
      <c r="A123" s="172" t="s">
        <v>388</v>
      </c>
      <c r="B123" s="170"/>
      <c r="C123" s="27"/>
      <c r="D123" s="170"/>
      <c r="E123" s="170" t="s">
        <v>272</v>
      </c>
      <c r="F123" s="23" t="s">
        <v>433</v>
      </c>
      <c r="G123" s="30">
        <v>118000</v>
      </c>
    </row>
    <row r="124" spans="1:7" ht="15" customHeight="1">
      <c r="A124" s="310" t="s">
        <v>457</v>
      </c>
      <c r="B124" s="311"/>
      <c r="C124" s="311"/>
      <c r="D124" s="311"/>
      <c r="E124" s="311"/>
      <c r="F124" s="312"/>
      <c r="G124" s="248">
        <f>SUM(G125+G140+G158+G171+G186+G202+G215+G229+G242+G252+G268+G281+G295+G308+G322+G335)</f>
        <v>320000</v>
      </c>
    </row>
    <row r="125" spans="1:7" ht="15" customHeight="1" thickBot="1">
      <c r="A125" s="325" t="s">
        <v>998</v>
      </c>
      <c r="B125" s="326"/>
      <c r="C125" s="326"/>
      <c r="D125" s="326"/>
      <c r="E125" s="326"/>
      <c r="F125" s="327"/>
      <c r="G125" s="266">
        <f>SUM(G127+G134+G137)</f>
        <v>20000</v>
      </c>
    </row>
    <row r="126" spans="1:7" ht="15" customHeight="1">
      <c r="A126" s="168"/>
      <c r="B126" s="27" t="s">
        <v>399</v>
      </c>
      <c r="C126" s="169"/>
      <c r="D126" s="169"/>
      <c r="E126" s="169"/>
      <c r="F126" s="76" t="s">
        <v>415</v>
      </c>
      <c r="G126" s="56"/>
    </row>
    <row r="127" spans="1:7" ht="15" customHeight="1">
      <c r="A127" s="168"/>
      <c r="B127" s="169"/>
      <c r="C127" s="27" t="s">
        <v>249</v>
      </c>
      <c r="D127" s="169"/>
      <c r="E127" s="169"/>
      <c r="F127" s="27" t="s">
        <v>250</v>
      </c>
      <c r="G127" s="41">
        <f>SUM(+G132+G128+G130)</f>
        <v>16650</v>
      </c>
    </row>
    <row r="128" spans="1:7" ht="15" customHeight="1">
      <c r="A128" s="168"/>
      <c r="B128" s="169"/>
      <c r="C128" s="27"/>
      <c r="D128" s="22" t="s">
        <v>258</v>
      </c>
      <c r="E128" s="173"/>
      <c r="F128" s="22" t="s">
        <v>259</v>
      </c>
      <c r="G128" s="53">
        <f>SUM(+G129)</f>
        <v>1000</v>
      </c>
    </row>
    <row r="129" spans="1:7" ht="15" customHeight="1">
      <c r="A129" s="171" t="s">
        <v>389</v>
      </c>
      <c r="B129" s="169"/>
      <c r="C129" s="27"/>
      <c r="D129" s="22"/>
      <c r="E129" s="170" t="s">
        <v>260</v>
      </c>
      <c r="F129" s="23" t="s">
        <v>439</v>
      </c>
      <c r="G129" s="30">
        <v>1000</v>
      </c>
    </row>
    <row r="130" spans="1:7" ht="15" customHeight="1">
      <c r="A130" s="171"/>
      <c r="B130" s="169"/>
      <c r="C130" s="27"/>
      <c r="D130" s="160" t="s">
        <v>268</v>
      </c>
      <c r="E130" s="169"/>
      <c r="F130" s="22" t="s">
        <v>269</v>
      </c>
      <c r="G130" s="53">
        <f>SUM(G131:G131)</f>
        <v>3650</v>
      </c>
    </row>
    <row r="131" spans="1:7" ht="15" customHeight="1">
      <c r="A131" s="171" t="s">
        <v>718</v>
      </c>
      <c r="B131" s="169"/>
      <c r="C131" s="27"/>
      <c r="D131" s="170"/>
      <c r="E131" s="170" t="s">
        <v>274</v>
      </c>
      <c r="F131" s="23" t="s">
        <v>450</v>
      </c>
      <c r="G131" s="30">
        <v>3650</v>
      </c>
    </row>
    <row r="132" spans="1:7" ht="15" customHeight="1">
      <c r="A132" s="172"/>
      <c r="B132" s="170"/>
      <c r="C132" s="170"/>
      <c r="D132" s="160" t="s">
        <v>284</v>
      </c>
      <c r="E132" s="170"/>
      <c r="F132" s="22" t="s">
        <v>402</v>
      </c>
      <c r="G132" s="101">
        <f>SUM(G133)</f>
        <v>12000</v>
      </c>
    </row>
    <row r="133" spans="1:7" ht="15" customHeight="1">
      <c r="A133" s="172" t="s">
        <v>719</v>
      </c>
      <c r="B133" s="170"/>
      <c r="C133" s="170"/>
      <c r="D133" s="170"/>
      <c r="E133" s="170" t="s">
        <v>290</v>
      </c>
      <c r="F133" s="23" t="s">
        <v>291</v>
      </c>
      <c r="G133" s="102">
        <v>12000</v>
      </c>
    </row>
    <row r="134" spans="1:7" ht="15" customHeight="1">
      <c r="A134" s="172"/>
      <c r="B134" s="170"/>
      <c r="C134" s="76" t="s">
        <v>292</v>
      </c>
      <c r="D134" s="160"/>
      <c r="E134" s="160"/>
      <c r="F134" s="27" t="s">
        <v>328</v>
      </c>
      <c r="G134" s="41">
        <f>SUM(G135)</f>
        <v>350</v>
      </c>
    </row>
    <row r="135" spans="1:7" ht="15" customHeight="1">
      <c r="A135" s="172"/>
      <c r="B135" s="170"/>
      <c r="C135" s="76"/>
      <c r="D135" s="160" t="s">
        <v>332</v>
      </c>
      <c r="E135" s="160"/>
      <c r="F135" s="22" t="s">
        <v>333</v>
      </c>
      <c r="G135" s="53">
        <f>SUM(G136:G136)</f>
        <v>350</v>
      </c>
    </row>
    <row r="136" spans="1:7" ht="15" customHeight="1">
      <c r="A136" s="172" t="s">
        <v>720</v>
      </c>
      <c r="B136" s="170"/>
      <c r="C136" s="76"/>
      <c r="D136" s="170"/>
      <c r="E136" s="170" t="s">
        <v>334</v>
      </c>
      <c r="F136" s="23" t="s">
        <v>335</v>
      </c>
      <c r="G136" s="30">
        <v>350</v>
      </c>
    </row>
    <row r="137" spans="1:7" ht="15" customHeight="1">
      <c r="A137" s="172"/>
      <c r="B137" s="170"/>
      <c r="C137" s="27" t="s">
        <v>350</v>
      </c>
      <c r="D137" s="160"/>
      <c r="E137" s="160"/>
      <c r="F137" s="27" t="s">
        <v>630</v>
      </c>
      <c r="G137" s="41">
        <f>SUM(+G138)</f>
        <v>3000</v>
      </c>
    </row>
    <row r="138" spans="1:7" ht="15" customHeight="1">
      <c r="A138" s="172"/>
      <c r="B138" s="170"/>
      <c r="C138" s="27"/>
      <c r="D138" s="160" t="s">
        <v>351</v>
      </c>
      <c r="E138" s="160"/>
      <c r="F138" s="22" t="s">
        <v>352</v>
      </c>
      <c r="G138" s="53">
        <f>SUM(+G139)</f>
        <v>3000</v>
      </c>
    </row>
    <row r="139" spans="1:7" ht="15" customHeight="1" thickBot="1">
      <c r="A139" s="195" t="s">
        <v>721</v>
      </c>
      <c r="B139" s="174"/>
      <c r="C139" s="175"/>
      <c r="D139" s="176"/>
      <c r="E139" s="176" t="s">
        <v>670</v>
      </c>
      <c r="F139" s="217" t="s">
        <v>671</v>
      </c>
      <c r="G139" s="119">
        <v>3000</v>
      </c>
    </row>
    <row r="140" spans="1:7" ht="15" customHeight="1" thickBot="1">
      <c r="A140" s="328" t="s">
        <v>999</v>
      </c>
      <c r="B140" s="329"/>
      <c r="C140" s="329"/>
      <c r="D140" s="329"/>
      <c r="E140" s="329"/>
      <c r="F140" s="330"/>
      <c r="G140" s="256">
        <f>SUM(G142+G148+G151+G155)</f>
        <v>20000</v>
      </c>
    </row>
    <row r="141" spans="1:7" ht="15" customHeight="1">
      <c r="A141" s="168"/>
      <c r="B141" s="27" t="s">
        <v>399</v>
      </c>
      <c r="C141" s="169"/>
      <c r="D141" s="169"/>
      <c r="E141" s="169"/>
      <c r="F141" s="76" t="s">
        <v>415</v>
      </c>
      <c r="G141" s="56"/>
    </row>
    <row r="142" spans="1:7" ht="15" customHeight="1">
      <c r="A142" s="168"/>
      <c r="B142" s="169"/>
      <c r="C142" s="27" t="s">
        <v>249</v>
      </c>
      <c r="D142" s="169"/>
      <c r="E142" s="169"/>
      <c r="F142" s="27" t="s">
        <v>250</v>
      </c>
      <c r="G142" s="41">
        <f>SUM(+G146+G143)</f>
        <v>16800</v>
      </c>
    </row>
    <row r="143" spans="1:7" ht="15" customHeight="1">
      <c r="A143" s="171"/>
      <c r="B143" s="169"/>
      <c r="C143" s="27"/>
      <c r="D143" s="160" t="s">
        <v>268</v>
      </c>
      <c r="E143" s="169"/>
      <c r="F143" s="22" t="s">
        <v>269</v>
      </c>
      <c r="G143" s="53">
        <f>SUM(G144:G145)</f>
        <v>3600</v>
      </c>
    </row>
    <row r="144" spans="1:7" ht="15" customHeight="1">
      <c r="A144" s="171" t="s">
        <v>722</v>
      </c>
      <c r="B144" s="169"/>
      <c r="C144" s="27"/>
      <c r="D144" s="170"/>
      <c r="E144" s="170" t="s">
        <v>272</v>
      </c>
      <c r="F144" s="23" t="s">
        <v>406</v>
      </c>
      <c r="G144" s="30">
        <v>2600</v>
      </c>
    </row>
    <row r="145" spans="1:7" ht="15" customHeight="1">
      <c r="A145" s="171" t="s">
        <v>723</v>
      </c>
      <c r="B145" s="169"/>
      <c r="C145" s="27"/>
      <c r="D145" s="170"/>
      <c r="E145" s="170" t="s">
        <v>274</v>
      </c>
      <c r="F145" s="23" t="s">
        <v>450</v>
      </c>
      <c r="G145" s="30">
        <v>1000</v>
      </c>
    </row>
    <row r="146" spans="1:7" ht="15" customHeight="1">
      <c r="A146" s="172"/>
      <c r="B146" s="170"/>
      <c r="C146" s="170"/>
      <c r="D146" s="160" t="s">
        <v>284</v>
      </c>
      <c r="E146" s="170"/>
      <c r="F146" s="22" t="s">
        <v>402</v>
      </c>
      <c r="G146" s="101">
        <f>SUM(G147)</f>
        <v>13200</v>
      </c>
    </row>
    <row r="147" spans="1:7" ht="15" customHeight="1">
      <c r="A147" s="172" t="s">
        <v>169</v>
      </c>
      <c r="B147" s="170"/>
      <c r="C147" s="170"/>
      <c r="D147" s="170"/>
      <c r="E147" s="170" t="s">
        <v>290</v>
      </c>
      <c r="F147" s="23" t="s">
        <v>291</v>
      </c>
      <c r="G147" s="102">
        <v>13200</v>
      </c>
    </row>
    <row r="148" spans="1:7" ht="15" customHeight="1">
      <c r="A148" s="172"/>
      <c r="B148" s="170"/>
      <c r="C148" s="76" t="s">
        <v>292</v>
      </c>
      <c r="D148" s="160"/>
      <c r="E148" s="160"/>
      <c r="F148" s="27" t="s">
        <v>328</v>
      </c>
      <c r="G148" s="41">
        <f>SUM(G149)</f>
        <v>300</v>
      </c>
    </row>
    <row r="149" spans="1:7" ht="15" customHeight="1">
      <c r="A149" s="172"/>
      <c r="B149" s="170"/>
      <c r="C149" s="76"/>
      <c r="D149" s="160" t="s">
        <v>332</v>
      </c>
      <c r="E149" s="160"/>
      <c r="F149" s="22" t="s">
        <v>333</v>
      </c>
      <c r="G149" s="53">
        <f>SUM(G150:G150)</f>
        <v>300</v>
      </c>
    </row>
    <row r="150" spans="1:7" ht="15" customHeight="1">
      <c r="A150" s="172" t="s">
        <v>724</v>
      </c>
      <c r="B150" s="170"/>
      <c r="C150" s="76"/>
      <c r="D150" s="170"/>
      <c r="E150" s="170" t="s">
        <v>334</v>
      </c>
      <c r="F150" s="23" t="s">
        <v>335</v>
      </c>
      <c r="G150" s="30">
        <v>300</v>
      </c>
    </row>
    <row r="151" spans="1:7" ht="15" customHeight="1">
      <c r="A151" s="172"/>
      <c r="B151" s="170"/>
      <c r="C151" s="27" t="s">
        <v>350</v>
      </c>
      <c r="D151" s="160"/>
      <c r="E151" s="160"/>
      <c r="F151" s="27" t="s">
        <v>630</v>
      </c>
      <c r="G151" s="41">
        <f>SUM(+G152)</f>
        <v>500</v>
      </c>
    </row>
    <row r="152" spans="1:7" ht="15" customHeight="1">
      <c r="A152" s="172"/>
      <c r="B152" s="170"/>
      <c r="C152" s="27"/>
      <c r="D152" s="160" t="s">
        <v>351</v>
      </c>
      <c r="E152" s="160"/>
      <c r="F152" s="22" t="s">
        <v>352</v>
      </c>
      <c r="G152" s="53">
        <f>SUM(+G153)</f>
        <v>500</v>
      </c>
    </row>
    <row r="153" spans="1:7" ht="15" customHeight="1">
      <c r="A153" s="171" t="s">
        <v>189</v>
      </c>
      <c r="B153" s="169"/>
      <c r="C153" s="76"/>
      <c r="D153" s="170"/>
      <c r="E153" s="170" t="s">
        <v>670</v>
      </c>
      <c r="F153" s="105" t="s">
        <v>671</v>
      </c>
      <c r="G153" s="30">
        <v>500</v>
      </c>
    </row>
    <row r="154" spans="1:7" ht="15" customHeight="1">
      <c r="A154" s="190"/>
      <c r="B154" s="76" t="s">
        <v>400</v>
      </c>
      <c r="C154" s="27"/>
      <c r="D154" s="169"/>
      <c r="E154" s="170"/>
      <c r="F154" s="27" t="s">
        <v>422</v>
      </c>
      <c r="G154" s="30"/>
    </row>
    <row r="155" spans="1:7" ht="15" customHeight="1">
      <c r="A155" s="190"/>
      <c r="B155" s="169"/>
      <c r="C155" s="27" t="s">
        <v>362</v>
      </c>
      <c r="D155" s="169"/>
      <c r="E155" s="169"/>
      <c r="F155" s="27" t="s">
        <v>363</v>
      </c>
      <c r="G155" s="201">
        <f>SUM(G156)</f>
        <v>2400</v>
      </c>
    </row>
    <row r="156" spans="1:7" ht="15" customHeight="1">
      <c r="A156" s="190"/>
      <c r="B156" s="169"/>
      <c r="C156" s="27"/>
      <c r="D156" s="160" t="s">
        <v>370</v>
      </c>
      <c r="E156" s="169"/>
      <c r="F156" s="22" t="s">
        <v>371</v>
      </c>
      <c r="G156" s="200">
        <f>SUM(G157)</f>
        <v>2400</v>
      </c>
    </row>
    <row r="157" spans="1:7" ht="15" customHeight="1" thickBot="1">
      <c r="A157" s="171" t="s">
        <v>192</v>
      </c>
      <c r="B157" s="169"/>
      <c r="C157" s="76"/>
      <c r="D157" s="170"/>
      <c r="E157" s="170" t="s">
        <v>372</v>
      </c>
      <c r="F157" s="23" t="s">
        <v>373</v>
      </c>
      <c r="G157" s="30">
        <v>2400</v>
      </c>
    </row>
    <row r="158" spans="1:7" ht="15" customHeight="1" thickBot="1">
      <c r="A158" s="328" t="s">
        <v>1000</v>
      </c>
      <c r="B158" s="329"/>
      <c r="C158" s="329"/>
      <c r="D158" s="329"/>
      <c r="E158" s="329"/>
      <c r="F158" s="330"/>
      <c r="G158" s="256">
        <f>SUM(G160+G165+G168)</f>
        <v>20000</v>
      </c>
    </row>
    <row r="159" spans="1:7" ht="15" customHeight="1">
      <c r="A159" s="168"/>
      <c r="B159" s="27" t="s">
        <v>399</v>
      </c>
      <c r="C159" s="169"/>
      <c r="D159" s="169"/>
      <c r="E159" s="169"/>
      <c r="F159" s="76" t="s">
        <v>415</v>
      </c>
      <c r="G159" s="56"/>
    </row>
    <row r="160" spans="1:7" ht="15" customHeight="1">
      <c r="A160" s="168"/>
      <c r="B160" s="169"/>
      <c r="C160" s="27" t="s">
        <v>249</v>
      </c>
      <c r="D160" s="169"/>
      <c r="E160" s="169"/>
      <c r="F160" s="27" t="s">
        <v>250</v>
      </c>
      <c r="G160" s="41">
        <f>SUM(+G163+G161)</f>
        <v>14200</v>
      </c>
    </row>
    <row r="161" spans="1:7" ht="15" customHeight="1">
      <c r="A161" s="171"/>
      <c r="B161" s="169"/>
      <c r="C161" s="27"/>
      <c r="D161" s="160" t="s">
        <v>268</v>
      </c>
      <c r="E161" s="169"/>
      <c r="F161" s="22" t="s">
        <v>269</v>
      </c>
      <c r="G161" s="53">
        <f>SUM(G162:G162)</f>
        <v>2500</v>
      </c>
    </row>
    <row r="162" spans="1:7" ht="15" customHeight="1">
      <c r="A162" s="171" t="s">
        <v>203</v>
      </c>
      <c r="B162" s="169"/>
      <c r="C162" s="27"/>
      <c r="D162" s="170"/>
      <c r="E162" s="170" t="s">
        <v>274</v>
      </c>
      <c r="F162" s="23" t="s">
        <v>450</v>
      </c>
      <c r="G162" s="30">
        <v>2500</v>
      </c>
    </row>
    <row r="163" spans="1:7" ht="15" customHeight="1">
      <c r="A163" s="172"/>
      <c r="B163" s="170"/>
      <c r="C163" s="170"/>
      <c r="D163" s="160" t="s">
        <v>284</v>
      </c>
      <c r="E163" s="170"/>
      <c r="F163" s="22" t="s">
        <v>402</v>
      </c>
      <c r="G163" s="101">
        <f>SUM(G164)</f>
        <v>11700</v>
      </c>
    </row>
    <row r="164" spans="1:7" ht="15" customHeight="1" thickBot="1">
      <c r="A164" s="185" t="s">
        <v>213</v>
      </c>
      <c r="B164" s="176"/>
      <c r="C164" s="176"/>
      <c r="D164" s="176"/>
      <c r="E164" s="176" t="s">
        <v>290</v>
      </c>
      <c r="F164" s="35" t="s">
        <v>291</v>
      </c>
      <c r="G164" s="197">
        <v>11700</v>
      </c>
    </row>
    <row r="165" spans="1:7" ht="15" customHeight="1">
      <c r="A165" s="172"/>
      <c r="B165" s="170"/>
      <c r="C165" s="76" t="s">
        <v>292</v>
      </c>
      <c r="D165" s="160"/>
      <c r="E165" s="160"/>
      <c r="F165" s="27" t="s">
        <v>328</v>
      </c>
      <c r="G165" s="41">
        <f>SUM(G166)</f>
        <v>300</v>
      </c>
    </row>
    <row r="166" spans="1:7" ht="15" customHeight="1">
      <c r="A166" s="172"/>
      <c r="B166" s="170"/>
      <c r="C166" s="76"/>
      <c r="D166" s="160" t="s">
        <v>332</v>
      </c>
      <c r="E166" s="160"/>
      <c r="F166" s="22" t="s">
        <v>333</v>
      </c>
      <c r="G166" s="53">
        <f>SUM(G167:G167)</f>
        <v>300</v>
      </c>
    </row>
    <row r="167" spans="1:7" ht="15" customHeight="1">
      <c r="A167" s="172" t="s">
        <v>725</v>
      </c>
      <c r="B167" s="170"/>
      <c r="C167" s="76"/>
      <c r="D167" s="170"/>
      <c r="E167" s="170" t="s">
        <v>334</v>
      </c>
      <c r="F167" s="23" t="s">
        <v>335</v>
      </c>
      <c r="G167" s="30">
        <v>300</v>
      </c>
    </row>
    <row r="168" spans="1:7" ht="15" customHeight="1">
      <c r="A168" s="172"/>
      <c r="B168" s="170"/>
      <c r="C168" s="27" t="s">
        <v>350</v>
      </c>
      <c r="D168" s="160"/>
      <c r="E168" s="160"/>
      <c r="F168" s="27" t="s">
        <v>630</v>
      </c>
      <c r="G168" s="41">
        <f>SUM(+G169)</f>
        <v>5500</v>
      </c>
    </row>
    <row r="169" spans="1:7" ht="15" customHeight="1">
      <c r="A169" s="172"/>
      <c r="B169" s="170"/>
      <c r="C169" s="27"/>
      <c r="D169" s="160" t="s">
        <v>351</v>
      </c>
      <c r="E169" s="160"/>
      <c r="F169" s="22" t="s">
        <v>352</v>
      </c>
      <c r="G169" s="53">
        <f>SUM(G170)</f>
        <v>5500</v>
      </c>
    </row>
    <row r="170" spans="1:7" ht="15" customHeight="1" thickBot="1">
      <c r="A170" s="195" t="s">
        <v>13</v>
      </c>
      <c r="B170" s="174"/>
      <c r="C170" s="175"/>
      <c r="D170" s="176"/>
      <c r="E170" s="176" t="s">
        <v>670</v>
      </c>
      <c r="F170" s="217" t="s">
        <v>671</v>
      </c>
      <c r="G170" s="119">
        <v>5500</v>
      </c>
    </row>
    <row r="171" spans="1:7" ht="15" customHeight="1" thickBot="1">
      <c r="A171" s="328" t="s">
        <v>1001</v>
      </c>
      <c r="B171" s="329"/>
      <c r="C171" s="329"/>
      <c r="D171" s="329"/>
      <c r="E171" s="329"/>
      <c r="F171" s="330"/>
      <c r="G171" s="256">
        <f>SUM(G173+G180+G183)</f>
        <v>20000</v>
      </c>
    </row>
    <row r="172" spans="1:7" ht="15" customHeight="1">
      <c r="A172" s="168"/>
      <c r="B172" s="27" t="s">
        <v>399</v>
      </c>
      <c r="C172" s="169"/>
      <c r="D172" s="169"/>
      <c r="E172" s="169"/>
      <c r="F172" s="76" t="s">
        <v>415</v>
      </c>
      <c r="G172" s="56"/>
    </row>
    <row r="173" spans="1:7" ht="15" customHeight="1">
      <c r="A173" s="168"/>
      <c r="B173" s="169"/>
      <c r="C173" s="27" t="s">
        <v>249</v>
      </c>
      <c r="D173" s="169"/>
      <c r="E173" s="169"/>
      <c r="F173" s="27" t="s">
        <v>250</v>
      </c>
      <c r="G173" s="41">
        <f>SUM(+G178+G174+G176)</f>
        <v>12650</v>
      </c>
    </row>
    <row r="174" spans="1:7" ht="15" customHeight="1">
      <c r="A174" s="168"/>
      <c r="B174" s="169"/>
      <c r="C174" s="27"/>
      <c r="D174" s="22" t="s">
        <v>258</v>
      </c>
      <c r="E174" s="173"/>
      <c r="F174" s="22" t="s">
        <v>259</v>
      </c>
      <c r="G174" s="53">
        <f>SUM(+G175)</f>
        <v>1000</v>
      </c>
    </row>
    <row r="175" spans="1:7" ht="15" customHeight="1">
      <c r="A175" s="171" t="s">
        <v>726</v>
      </c>
      <c r="B175" s="169"/>
      <c r="C175" s="27"/>
      <c r="D175" s="22"/>
      <c r="E175" s="170" t="s">
        <v>260</v>
      </c>
      <c r="F175" s="23" t="s">
        <v>439</v>
      </c>
      <c r="G175" s="30">
        <v>1000</v>
      </c>
    </row>
    <row r="176" spans="1:7" ht="15" customHeight="1">
      <c r="A176" s="171"/>
      <c r="B176" s="169"/>
      <c r="C176" s="27"/>
      <c r="D176" s="160" t="s">
        <v>268</v>
      </c>
      <c r="E176" s="169"/>
      <c r="F176" s="22" t="s">
        <v>269</v>
      </c>
      <c r="G176" s="53">
        <f>SUM(G177:G177)</f>
        <v>2450</v>
      </c>
    </row>
    <row r="177" spans="1:7" ht="15" customHeight="1">
      <c r="A177" s="171" t="s">
        <v>1037</v>
      </c>
      <c r="B177" s="169"/>
      <c r="C177" s="27"/>
      <c r="D177" s="170"/>
      <c r="E177" s="170" t="s">
        <v>274</v>
      </c>
      <c r="F177" s="23" t="s">
        <v>450</v>
      </c>
      <c r="G177" s="30">
        <v>2450</v>
      </c>
    </row>
    <row r="178" spans="1:7" ht="15" customHeight="1">
      <c r="A178" s="172"/>
      <c r="B178" s="170"/>
      <c r="C178" s="170"/>
      <c r="D178" s="160" t="s">
        <v>284</v>
      </c>
      <c r="E178" s="170"/>
      <c r="F178" s="22" t="s">
        <v>402</v>
      </c>
      <c r="G178" s="101">
        <f>SUM(G179)</f>
        <v>9200</v>
      </c>
    </row>
    <row r="179" spans="1:7" ht="15" customHeight="1">
      <c r="A179" s="172" t="s">
        <v>219</v>
      </c>
      <c r="B179" s="170"/>
      <c r="C179" s="170"/>
      <c r="D179" s="170"/>
      <c r="E179" s="170" t="s">
        <v>290</v>
      </c>
      <c r="F179" s="23" t="s">
        <v>291</v>
      </c>
      <c r="G179" s="102">
        <v>9200</v>
      </c>
    </row>
    <row r="180" spans="1:7" ht="15" customHeight="1">
      <c r="A180" s="172"/>
      <c r="B180" s="170"/>
      <c r="C180" s="76" t="s">
        <v>292</v>
      </c>
      <c r="D180" s="160"/>
      <c r="E180" s="160"/>
      <c r="F180" s="27" t="s">
        <v>328</v>
      </c>
      <c r="G180" s="41">
        <f>SUM(G181)</f>
        <v>350</v>
      </c>
    </row>
    <row r="181" spans="1:7" ht="15" customHeight="1">
      <c r="A181" s="172"/>
      <c r="B181" s="170"/>
      <c r="C181" s="76"/>
      <c r="D181" s="160" t="s">
        <v>332</v>
      </c>
      <c r="E181" s="160"/>
      <c r="F181" s="22" t="s">
        <v>333</v>
      </c>
      <c r="G181" s="53">
        <f>SUM(G182:G182)</f>
        <v>350</v>
      </c>
    </row>
    <row r="182" spans="1:7" ht="15" customHeight="1">
      <c r="A182" s="172" t="s">
        <v>225</v>
      </c>
      <c r="B182" s="170"/>
      <c r="C182" s="76"/>
      <c r="D182" s="170"/>
      <c r="E182" s="170" t="s">
        <v>334</v>
      </c>
      <c r="F182" s="23" t="s">
        <v>335</v>
      </c>
      <c r="G182" s="30">
        <v>350</v>
      </c>
    </row>
    <row r="183" spans="1:7" ht="15" customHeight="1">
      <c r="A183" s="172"/>
      <c r="B183" s="170"/>
      <c r="C183" s="27" t="s">
        <v>350</v>
      </c>
      <c r="D183" s="160"/>
      <c r="E183" s="160"/>
      <c r="F183" s="27" t="s">
        <v>630</v>
      </c>
      <c r="G183" s="41">
        <f>SUM(+G184)</f>
        <v>7000</v>
      </c>
    </row>
    <row r="184" spans="1:7" ht="15" customHeight="1">
      <c r="A184" s="172"/>
      <c r="B184" s="170"/>
      <c r="C184" s="27"/>
      <c r="D184" s="160" t="s">
        <v>351</v>
      </c>
      <c r="E184" s="160"/>
      <c r="F184" s="22" t="s">
        <v>352</v>
      </c>
      <c r="G184" s="53">
        <f>SUM(+G185)</f>
        <v>7000</v>
      </c>
    </row>
    <row r="185" spans="1:7" ht="15" customHeight="1" thickBot="1">
      <c r="A185" s="195" t="s">
        <v>727</v>
      </c>
      <c r="B185" s="174"/>
      <c r="C185" s="175"/>
      <c r="D185" s="176"/>
      <c r="E185" s="176" t="s">
        <v>670</v>
      </c>
      <c r="F185" s="217" t="s">
        <v>671</v>
      </c>
      <c r="G185" s="119">
        <v>7000</v>
      </c>
    </row>
    <row r="186" spans="1:7" ht="15" customHeight="1" thickBot="1">
      <c r="A186" s="328" t="s">
        <v>1002</v>
      </c>
      <c r="B186" s="329"/>
      <c r="C186" s="329"/>
      <c r="D186" s="329"/>
      <c r="E186" s="329"/>
      <c r="F186" s="330"/>
      <c r="G186" s="256">
        <f>SUM(G188+G196+G199)</f>
        <v>20000</v>
      </c>
    </row>
    <row r="187" spans="1:7" ht="15" customHeight="1">
      <c r="A187" s="168"/>
      <c r="B187" s="27" t="s">
        <v>399</v>
      </c>
      <c r="C187" s="169"/>
      <c r="D187" s="169"/>
      <c r="E187" s="169"/>
      <c r="F187" s="76" t="s">
        <v>415</v>
      </c>
      <c r="G187" s="56"/>
    </row>
    <row r="188" spans="1:7" ht="15" customHeight="1">
      <c r="A188" s="168"/>
      <c r="B188" s="169"/>
      <c r="C188" s="27" t="s">
        <v>249</v>
      </c>
      <c r="D188" s="169"/>
      <c r="E188" s="169"/>
      <c r="F188" s="27" t="s">
        <v>250</v>
      </c>
      <c r="G188" s="41">
        <f>SUM(+G194+G189+G192)</f>
        <v>15600</v>
      </c>
    </row>
    <row r="189" spans="1:7" ht="15" customHeight="1">
      <c r="A189" s="168"/>
      <c r="B189" s="169"/>
      <c r="C189" s="27"/>
      <c r="D189" s="22" t="s">
        <v>258</v>
      </c>
      <c r="E189" s="173"/>
      <c r="F189" s="22" t="s">
        <v>259</v>
      </c>
      <c r="G189" s="53">
        <f>SUM(+G191+G190)</f>
        <v>5000</v>
      </c>
    </row>
    <row r="190" spans="1:7" ht="15" customHeight="1">
      <c r="A190" s="171" t="s">
        <v>728</v>
      </c>
      <c r="B190" s="169"/>
      <c r="C190" s="27"/>
      <c r="D190" s="22"/>
      <c r="E190" s="170" t="s">
        <v>260</v>
      </c>
      <c r="F190" s="23" t="s">
        <v>439</v>
      </c>
      <c r="G190" s="30">
        <v>1000</v>
      </c>
    </row>
    <row r="191" spans="1:7" ht="15" customHeight="1">
      <c r="A191" s="171" t="s">
        <v>729</v>
      </c>
      <c r="B191" s="169"/>
      <c r="C191" s="27"/>
      <c r="D191" s="169"/>
      <c r="E191" s="170" t="s">
        <v>267</v>
      </c>
      <c r="F191" s="23" t="s">
        <v>432</v>
      </c>
      <c r="G191" s="30">
        <v>4000</v>
      </c>
    </row>
    <row r="192" spans="1:7" ht="15" customHeight="1">
      <c r="A192" s="171"/>
      <c r="B192" s="169"/>
      <c r="C192" s="27"/>
      <c r="D192" s="160" t="s">
        <v>268</v>
      </c>
      <c r="E192" s="169"/>
      <c r="F192" s="22" t="s">
        <v>269</v>
      </c>
      <c r="G192" s="53">
        <f>SUM(G193:G193)</f>
        <v>1600</v>
      </c>
    </row>
    <row r="193" spans="1:7" ht="15" customHeight="1">
      <c r="A193" s="171" t="s">
        <v>730</v>
      </c>
      <c r="B193" s="169"/>
      <c r="C193" s="27"/>
      <c r="D193" s="170"/>
      <c r="E193" s="170" t="s">
        <v>274</v>
      </c>
      <c r="F193" s="23" t="s">
        <v>450</v>
      </c>
      <c r="G193" s="30">
        <v>1600</v>
      </c>
    </row>
    <row r="194" spans="1:7" ht="15" customHeight="1">
      <c r="A194" s="172"/>
      <c r="B194" s="170"/>
      <c r="C194" s="170"/>
      <c r="D194" s="160" t="s">
        <v>284</v>
      </c>
      <c r="E194" s="170"/>
      <c r="F194" s="22" t="s">
        <v>402</v>
      </c>
      <c r="G194" s="101">
        <f>SUM(G195)</f>
        <v>9000</v>
      </c>
    </row>
    <row r="195" spans="1:7" ht="15" customHeight="1">
      <c r="A195" s="172" t="s">
        <v>731</v>
      </c>
      <c r="B195" s="170"/>
      <c r="C195" s="170"/>
      <c r="D195" s="170"/>
      <c r="E195" s="170" t="s">
        <v>290</v>
      </c>
      <c r="F195" s="23" t="s">
        <v>291</v>
      </c>
      <c r="G195" s="102">
        <v>9000</v>
      </c>
    </row>
    <row r="196" spans="1:7" ht="15" customHeight="1">
      <c r="A196" s="172"/>
      <c r="B196" s="170"/>
      <c r="C196" s="76" t="s">
        <v>292</v>
      </c>
      <c r="D196" s="160"/>
      <c r="E196" s="160"/>
      <c r="F196" s="27" t="s">
        <v>328</v>
      </c>
      <c r="G196" s="41">
        <f>SUM(G197)</f>
        <v>400</v>
      </c>
    </row>
    <row r="197" spans="1:7" ht="15" customHeight="1">
      <c r="A197" s="172"/>
      <c r="B197" s="170"/>
      <c r="C197" s="76"/>
      <c r="D197" s="160" t="s">
        <v>332</v>
      </c>
      <c r="E197" s="160"/>
      <c r="F197" s="22" t="s">
        <v>333</v>
      </c>
      <c r="G197" s="53">
        <f>SUM(G198:G198)</f>
        <v>400</v>
      </c>
    </row>
    <row r="198" spans="1:7" ht="15" customHeight="1">
      <c r="A198" s="172" t="s">
        <v>732</v>
      </c>
      <c r="B198" s="170"/>
      <c r="C198" s="76"/>
      <c r="D198" s="170"/>
      <c r="E198" s="170" t="s">
        <v>334</v>
      </c>
      <c r="F198" s="23" t="s">
        <v>335</v>
      </c>
      <c r="G198" s="30">
        <v>400</v>
      </c>
    </row>
    <row r="199" spans="1:7" ht="15" customHeight="1">
      <c r="A199" s="172"/>
      <c r="B199" s="170"/>
      <c r="C199" s="27" t="s">
        <v>350</v>
      </c>
      <c r="D199" s="160"/>
      <c r="E199" s="160"/>
      <c r="F199" s="27" t="s">
        <v>630</v>
      </c>
      <c r="G199" s="41">
        <f>SUM(+G200)</f>
        <v>4000</v>
      </c>
    </row>
    <row r="200" spans="1:7" ht="15" customHeight="1">
      <c r="A200" s="172"/>
      <c r="B200" s="170"/>
      <c r="C200" s="27"/>
      <c r="D200" s="160" t="s">
        <v>351</v>
      </c>
      <c r="E200" s="160"/>
      <c r="F200" s="22" t="s">
        <v>352</v>
      </c>
      <c r="G200" s="53">
        <f>SUM(+G201)</f>
        <v>4000</v>
      </c>
    </row>
    <row r="201" spans="1:7" ht="15" customHeight="1" thickBot="1">
      <c r="A201" s="195" t="s">
        <v>733</v>
      </c>
      <c r="B201" s="174"/>
      <c r="C201" s="175"/>
      <c r="D201" s="176"/>
      <c r="E201" s="176" t="s">
        <v>670</v>
      </c>
      <c r="F201" s="217" t="s">
        <v>671</v>
      </c>
      <c r="G201" s="119">
        <v>4000</v>
      </c>
    </row>
    <row r="202" spans="1:7" ht="15" customHeight="1" thickBot="1">
      <c r="A202" s="328" t="s">
        <v>1003</v>
      </c>
      <c r="B202" s="329"/>
      <c r="C202" s="329"/>
      <c r="D202" s="329"/>
      <c r="E202" s="329"/>
      <c r="F202" s="330"/>
      <c r="G202" s="256">
        <f>SUM(G204+G209+G212)</f>
        <v>20000</v>
      </c>
    </row>
    <row r="203" spans="1:7" ht="15" customHeight="1">
      <c r="A203" s="168"/>
      <c r="B203" s="27" t="s">
        <v>399</v>
      </c>
      <c r="C203" s="169"/>
      <c r="D203" s="169"/>
      <c r="E203" s="169"/>
      <c r="F203" s="76" t="s">
        <v>415</v>
      </c>
      <c r="G203" s="56"/>
    </row>
    <row r="204" spans="1:7" ht="15" customHeight="1">
      <c r="A204" s="168"/>
      <c r="B204" s="169"/>
      <c r="C204" s="27" t="s">
        <v>249</v>
      </c>
      <c r="D204" s="169"/>
      <c r="E204" s="169"/>
      <c r="F204" s="27" t="s">
        <v>250</v>
      </c>
      <c r="G204" s="41">
        <f>SUM(+G207+G205)</f>
        <v>18700</v>
      </c>
    </row>
    <row r="205" spans="1:7" ht="15" customHeight="1">
      <c r="A205" s="171"/>
      <c r="B205" s="169"/>
      <c r="C205" s="27"/>
      <c r="D205" s="160" t="s">
        <v>268</v>
      </c>
      <c r="E205" s="169"/>
      <c r="F205" s="22" t="s">
        <v>269</v>
      </c>
      <c r="G205" s="53">
        <f>SUM(G206:G206)</f>
        <v>1000</v>
      </c>
    </row>
    <row r="206" spans="1:7" ht="15" customHeight="1">
      <c r="A206" s="171" t="s">
        <v>734</v>
      </c>
      <c r="B206" s="169"/>
      <c r="C206" s="27"/>
      <c r="D206" s="170"/>
      <c r="E206" s="170" t="s">
        <v>274</v>
      </c>
      <c r="F206" s="23" t="s">
        <v>450</v>
      </c>
      <c r="G206" s="30">
        <v>1000</v>
      </c>
    </row>
    <row r="207" spans="1:7" ht="15" customHeight="1">
      <c r="A207" s="172"/>
      <c r="B207" s="170"/>
      <c r="C207" s="170"/>
      <c r="D207" s="160" t="s">
        <v>284</v>
      </c>
      <c r="E207" s="170"/>
      <c r="F207" s="22" t="s">
        <v>402</v>
      </c>
      <c r="G207" s="101">
        <f>SUM(G208)</f>
        <v>17700</v>
      </c>
    </row>
    <row r="208" spans="1:7" ht="15" customHeight="1">
      <c r="A208" s="172" t="s">
        <v>393</v>
      </c>
      <c r="B208" s="170"/>
      <c r="C208" s="170"/>
      <c r="D208" s="170"/>
      <c r="E208" s="170" t="s">
        <v>290</v>
      </c>
      <c r="F208" s="23" t="s">
        <v>291</v>
      </c>
      <c r="G208" s="102">
        <v>17700</v>
      </c>
    </row>
    <row r="209" spans="1:7" ht="15" customHeight="1">
      <c r="A209" s="172"/>
      <c r="B209" s="170"/>
      <c r="C209" s="76" t="s">
        <v>292</v>
      </c>
      <c r="D209" s="160"/>
      <c r="E209" s="160"/>
      <c r="F209" s="27" t="s">
        <v>328</v>
      </c>
      <c r="G209" s="41">
        <f>SUM(G210)</f>
        <v>300</v>
      </c>
    </row>
    <row r="210" spans="1:7" ht="15" customHeight="1">
      <c r="A210" s="172"/>
      <c r="B210" s="170"/>
      <c r="C210" s="76"/>
      <c r="D210" s="160" t="s">
        <v>332</v>
      </c>
      <c r="E210" s="160"/>
      <c r="F210" s="22" t="s">
        <v>333</v>
      </c>
      <c r="G210" s="53">
        <f>SUM(G211:G211)</f>
        <v>300</v>
      </c>
    </row>
    <row r="211" spans="1:7" ht="15" customHeight="1">
      <c r="A211" s="172" t="s">
        <v>735</v>
      </c>
      <c r="B211" s="170"/>
      <c r="C211" s="76"/>
      <c r="D211" s="170"/>
      <c r="E211" s="170" t="s">
        <v>334</v>
      </c>
      <c r="F211" s="23" t="s">
        <v>335</v>
      </c>
      <c r="G211" s="30">
        <v>300</v>
      </c>
    </row>
    <row r="212" spans="1:7" ht="15" customHeight="1">
      <c r="A212" s="172"/>
      <c r="B212" s="170"/>
      <c r="C212" s="27" t="s">
        <v>350</v>
      </c>
      <c r="D212" s="160"/>
      <c r="E212" s="160"/>
      <c r="F212" s="27" t="s">
        <v>630</v>
      </c>
      <c r="G212" s="41">
        <f>SUM(+G213)</f>
        <v>1000</v>
      </c>
    </row>
    <row r="213" spans="1:7" ht="15" customHeight="1">
      <c r="A213" s="172"/>
      <c r="B213" s="170"/>
      <c r="C213" s="27"/>
      <c r="D213" s="160" t="s">
        <v>351</v>
      </c>
      <c r="E213" s="160"/>
      <c r="F213" s="22" t="s">
        <v>352</v>
      </c>
      <c r="G213" s="53">
        <f>SUM(+G214)</f>
        <v>1000</v>
      </c>
    </row>
    <row r="214" spans="1:7" ht="15" customHeight="1" thickBot="1">
      <c r="A214" s="195" t="s">
        <v>736</v>
      </c>
      <c r="B214" s="174"/>
      <c r="C214" s="175"/>
      <c r="D214" s="176"/>
      <c r="E214" s="176" t="s">
        <v>670</v>
      </c>
      <c r="F214" s="217" t="s">
        <v>671</v>
      </c>
      <c r="G214" s="119">
        <v>1000</v>
      </c>
    </row>
    <row r="215" spans="1:7" ht="15" customHeight="1" thickBot="1">
      <c r="A215" s="328" t="s">
        <v>1004</v>
      </c>
      <c r="B215" s="329"/>
      <c r="C215" s="329"/>
      <c r="D215" s="329"/>
      <c r="E215" s="329"/>
      <c r="F215" s="330"/>
      <c r="G215" s="256">
        <f>SUM(G217+G222+G225)</f>
        <v>20000</v>
      </c>
    </row>
    <row r="216" spans="1:7" ht="15" customHeight="1">
      <c r="A216" s="168"/>
      <c r="B216" s="27" t="s">
        <v>399</v>
      </c>
      <c r="C216" s="169"/>
      <c r="D216" s="169"/>
      <c r="E216" s="169"/>
      <c r="F216" s="76" t="s">
        <v>415</v>
      </c>
      <c r="G216" s="56"/>
    </row>
    <row r="217" spans="1:7" ht="15" customHeight="1">
      <c r="A217" s="168"/>
      <c r="B217" s="169"/>
      <c r="C217" s="27" t="s">
        <v>249</v>
      </c>
      <c r="D217" s="169"/>
      <c r="E217" s="169"/>
      <c r="F217" s="27" t="s">
        <v>250</v>
      </c>
      <c r="G217" s="41">
        <f>SUM(+G220+G218)</f>
        <v>16500</v>
      </c>
    </row>
    <row r="218" spans="1:7" ht="15" customHeight="1">
      <c r="A218" s="171"/>
      <c r="B218" s="169"/>
      <c r="C218" s="27"/>
      <c r="D218" s="160" t="s">
        <v>268</v>
      </c>
      <c r="E218" s="169"/>
      <c r="F218" s="22" t="s">
        <v>269</v>
      </c>
      <c r="G218" s="53">
        <f>SUM(G219:G219)</f>
        <v>2500</v>
      </c>
    </row>
    <row r="219" spans="1:7" ht="15" customHeight="1" thickBot="1">
      <c r="A219" s="195" t="s">
        <v>396</v>
      </c>
      <c r="B219" s="174"/>
      <c r="C219" s="216"/>
      <c r="D219" s="176"/>
      <c r="E219" s="176" t="s">
        <v>274</v>
      </c>
      <c r="F219" s="35" t="s">
        <v>450</v>
      </c>
      <c r="G219" s="119">
        <v>2500</v>
      </c>
    </row>
    <row r="220" spans="1:7" ht="15" customHeight="1">
      <c r="A220" s="172"/>
      <c r="B220" s="170"/>
      <c r="C220" s="170"/>
      <c r="D220" s="160" t="s">
        <v>284</v>
      </c>
      <c r="E220" s="170"/>
      <c r="F220" s="22" t="s">
        <v>402</v>
      </c>
      <c r="G220" s="101">
        <f>SUM(G221)</f>
        <v>14000</v>
      </c>
    </row>
    <row r="221" spans="1:7" ht="15" customHeight="1">
      <c r="A221" s="172" t="s">
        <v>737</v>
      </c>
      <c r="B221" s="170"/>
      <c r="C221" s="170"/>
      <c r="D221" s="170"/>
      <c r="E221" s="170" t="s">
        <v>290</v>
      </c>
      <c r="F221" s="23" t="s">
        <v>291</v>
      </c>
      <c r="G221" s="102">
        <v>14000</v>
      </c>
    </row>
    <row r="222" spans="1:7" ht="15" customHeight="1">
      <c r="A222" s="172"/>
      <c r="B222" s="170"/>
      <c r="C222" s="76" t="s">
        <v>292</v>
      </c>
      <c r="D222" s="160"/>
      <c r="E222" s="160"/>
      <c r="F222" s="27" t="s">
        <v>328</v>
      </c>
      <c r="G222" s="41">
        <f>SUM(G223)</f>
        <v>500</v>
      </c>
    </row>
    <row r="223" spans="1:7" ht="15" customHeight="1">
      <c r="A223" s="172"/>
      <c r="B223" s="170"/>
      <c r="C223" s="76"/>
      <c r="D223" s="160" t="s">
        <v>332</v>
      </c>
      <c r="E223" s="160"/>
      <c r="F223" s="22" t="s">
        <v>333</v>
      </c>
      <c r="G223" s="53">
        <f>SUM(G224:G224)</f>
        <v>500</v>
      </c>
    </row>
    <row r="224" spans="1:7" ht="15" customHeight="1">
      <c r="A224" s="172" t="s">
        <v>738</v>
      </c>
      <c r="B224" s="170"/>
      <c r="C224" s="76"/>
      <c r="D224" s="170"/>
      <c r="E224" s="170" t="s">
        <v>334</v>
      </c>
      <c r="F224" s="23" t="s">
        <v>335</v>
      </c>
      <c r="G224" s="30">
        <v>500</v>
      </c>
    </row>
    <row r="225" spans="1:7" ht="15" customHeight="1">
      <c r="A225" s="172"/>
      <c r="B225" s="170"/>
      <c r="C225" s="27" t="s">
        <v>350</v>
      </c>
      <c r="D225" s="160"/>
      <c r="E225" s="160"/>
      <c r="F225" s="27" t="s">
        <v>630</v>
      </c>
      <c r="G225" s="41">
        <f>SUM(+G226)</f>
        <v>3000</v>
      </c>
    </row>
    <row r="226" spans="1:7" ht="15" customHeight="1">
      <c r="A226" s="172"/>
      <c r="B226" s="170"/>
      <c r="C226" s="27"/>
      <c r="D226" s="160" t="s">
        <v>351</v>
      </c>
      <c r="E226" s="160"/>
      <c r="F226" s="22" t="s">
        <v>352</v>
      </c>
      <c r="G226" s="53">
        <f>SUM(G227+G228)</f>
        <v>3000</v>
      </c>
    </row>
    <row r="227" spans="1:7" ht="15" customHeight="1">
      <c r="A227" s="172" t="s">
        <v>739</v>
      </c>
      <c r="B227" s="170"/>
      <c r="C227" s="27"/>
      <c r="D227" s="170"/>
      <c r="E227" s="170" t="s">
        <v>353</v>
      </c>
      <c r="F227" s="23" t="s">
        <v>861</v>
      </c>
      <c r="G227" s="30">
        <v>1000</v>
      </c>
    </row>
    <row r="228" spans="1:7" ht="15" customHeight="1" thickBot="1">
      <c r="A228" s="195" t="s">
        <v>740</v>
      </c>
      <c r="B228" s="174"/>
      <c r="C228" s="175"/>
      <c r="D228" s="176"/>
      <c r="E228" s="176" t="s">
        <v>670</v>
      </c>
      <c r="F228" s="217" t="s">
        <v>671</v>
      </c>
      <c r="G228" s="119">
        <v>2000</v>
      </c>
    </row>
    <row r="229" spans="1:7" ht="15" customHeight="1" thickBot="1">
      <c r="A229" s="328" t="s">
        <v>1005</v>
      </c>
      <c r="B229" s="329"/>
      <c r="C229" s="329"/>
      <c r="D229" s="329"/>
      <c r="E229" s="329"/>
      <c r="F229" s="330"/>
      <c r="G229" s="256">
        <f>SUM(G231+G236+G239)</f>
        <v>20000</v>
      </c>
    </row>
    <row r="230" spans="1:7" ht="15" customHeight="1">
      <c r="A230" s="168"/>
      <c r="B230" s="27" t="s">
        <v>399</v>
      </c>
      <c r="C230" s="169"/>
      <c r="D230" s="169"/>
      <c r="E230" s="169"/>
      <c r="F230" s="76" t="s">
        <v>415</v>
      </c>
      <c r="G230" s="56"/>
    </row>
    <row r="231" spans="1:7" ht="15" customHeight="1">
      <c r="A231" s="168"/>
      <c r="B231" s="169"/>
      <c r="C231" s="27" t="s">
        <v>249</v>
      </c>
      <c r="D231" s="169"/>
      <c r="E231" s="169"/>
      <c r="F231" s="27" t="s">
        <v>250</v>
      </c>
      <c r="G231" s="41">
        <f>SUM(+G234+G232)</f>
        <v>14300</v>
      </c>
    </row>
    <row r="232" spans="1:7" ht="15" customHeight="1">
      <c r="A232" s="171"/>
      <c r="B232" s="169"/>
      <c r="C232" s="27"/>
      <c r="D232" s="160" t="s">
        <v>268</v>
      </c>
      <c r="E232" s="169"/>
      <c r="F232" s="22" t="s">
        <v>269</v>
      </c>
      <c r="G232" s="53">
        <f>SUM(G233:G233)</f>
        <v>500</v>
      </c>
    </row>
    <row r="233" spans="1:7" ht="15" customHeight="1">
      <c r="A233" s="171" t="s">
        <v>741</v>
      </c>
      <c r="B233" s="169"/>
      <c r="C233" s="27"/>
      <c r="D233" s="170"/>
      <c r="E233" s="170" t="s">
        <v>274</v>
      </c>
      <c r="F233" s="23" t="s">
        <v>450</v>
      </c>
      <c r="G233" s="30">
        <v>500</v>
      </c>
    </row>
    <row r="234" spans="1:7" ht="15" customHeight="1">
      <c r="A234" s="172"/>
      <c r="B234" s="170"/>
      <c r="C234" s="170"/>
      <c r="D234" s="160" t="s">
        <v>284</v>
      </c>
      <c r="E234" s="170"/>
      <c r="F234" s="22" t="s">
        <v>402</v>
      </c>
      <c r="G234" s="101">
        <f>SUM(G235)</f>
        <v>13800</v>
      </c>
    </row>
    <row r="235" spans="1:7" ht="15" customHeight="1">
      <c r="A235" s="172" t="s">
        <v>742</v>
      </c>
      <c r="B235" s="170"/>
      <c r="C235" s="170"/>
      <c r="D235" s="170"/>
      <c r="E235" s="170" t="s">
        <v>290</v>
      </c>
      <c r="F235" s="23" t="s">
        <v>291</v>
      </c>
      <c r="G235" s="102">
        <v>13800</v>
      </c>
    </row>
    <row r="236" spans="1:7" ht="15" customHeight="1">
      <c r="A236" s="172"/>
      <c r="B236" s="170"/>
      <c r="C236" s="76" t="s">
        <v>292</v>
      </c>
      <c r="D236" s="160"/>
      <c r="E236" s="160"/>
      <c r="F236" s="27" t="s">
        <v>328</v>
      </c>
      <c r="G236" s="41">
        <f>SUM(G237)</f>
        <v>200</v>
      </c>
    </row>
    <row r="237" spans="1:7" ht="15" customHeight="1">
      <c r="A237" s="172"/>
      <c r="B237" s="170"/>
      <c r="C237" s="76"/>
      <c r="D237" s="160" t="s">
        <v>332</v>
      </c>
      <c r="E237" s="160"/>
      <c r="F237" s="22" t="s">
        <v>333</v>
      </c>
      <c r="G237" s="53">
        <f>SUM(G238:G238)</f>
        <v>200</v>
      </c>
    </row>
    <row r="238" spans="1:7" ht="15" customHeight="1">
      <c r="A238" s="172" t="s">
        <v>743</v>
      </c>
      <c r="B238" s="170"/>
      <c r="C238" s="76"/>
      <c r="D238" s="170"/>
      <c r="E238" s="170" t="s">
        <v>334</v>
      </c>
      <c r="F238" s="23" t="s">
        <v>335</v>
      </c>
      <c r="G238" s="30">
        <v>200</v>
      </c>
    </row>
    <row r="239" spans="1:7" ht="15" customHeight="1">
      <c r="A239" s="172"/>
      <c r="B239" s="170"/>
      <c r="C239" s="27" t="s">
        <v>350</v>
      </c>
      <c r="D239" s="160"/>
      <c r="E239" s="160"/>
      <c r="F239" s="27" t="s">
        <v>630</v>
      </c>
      <c r="G239" s="41">
        <f>SUM(+G240)</f>
        <v>5500</v>
      </c>
    </row>
    <row r="240" spans="1:7" ht="15" customHeight="1">
      <c r="A240" s="172"/>
      <c r="B240" s="170"/>
      <c r="C240" s="27"/>
      <c r="D240" s="160" t="s">
        <v>351</v>
      </c>
      <c r="E240" s="160"/>
      <c r="F240" s="22" t="s">
        <v>352</v>
      </c>
      <c r="G240" s="53">
        <f>SUM(+G241)</f>
        <v>5500</v>
      </c>
    </row>
    <row r="241" spans="1:7" ht="15" customHeight="1" thickBot="1">
      <c r="A241" s="195" t="s">
        <v>744</v>
      </c>
      <c r="B241" s="174"/>
      <c r="C241" s="175"/>
      <c r="D241" s="176"/>
      <c r="E241" s="176" t="s">
        <v>670</v>
      </c>
      <c r="F241" s="217" t="s">
        <v>671</v>
      </c>
      <c r="G241" s="119">
        <v>5500</v>
      </c>
    </row>
    <row r="242" spans="1:7" ht="15" customHeight="1" thickBot="1">
      <c r="A242" s="328" t="s">
        <v>1006</v>
      </c>
      <c r="B242" s="329"/>
      <c r="C242" s="329"/>
      <c r="D242" s="329"/>
      <c r="E242" s="329"/>
      <c r="F242" s="330"/>
      <c r="G242" s="256">
        <f>SUM(G244+G249)</f>
        <v>20000</v>
      </c>
    </row>
    <row r="243" spans="1:7" ht="15" customHeight="1">
      <c r="A243" s="168"/>
      <c r="B243" s="27" t="s">
        <v>399</v>
      </c>
      <c r="C243" s="169"/>
      <c r="D243" s="169"/>
      <c r="E243" s="169"/>
      <c r="F243" s="76" t="s">
        <v>415</v>
      </c>
      <c r="G243" s="56"/>
    </row>
    <row r="244" spans="1:7" ht="15" customHeight="1">
      <c r="A244" s="168"/>
      <c r="B244" s="169"/>
      <c r="C244" s="27" t="s">
        <v>249</v>
      </c>
      <c r="D244" s="169"/>
      <c r="E244" s="169"/>
      <c r="F244" s="27" t="s">
        <v>250</v>
      </c>
      <c r="G244" s="41">
        <f>SUM(+G247+G245)</f>
        <v>19800</v>
      </c>
    </row>
    <row r="245" spans="1:7" ht="15" customHeight="1">
      <c r="A245" s="171"/>
      <c r="B245" s="169"/>
      <c r="C245" s="27"/>
      <c r="D245" s="160" t="s">
        <v>268</v>
      </c>
      <c r="E245" s="169"/>
      <c r="F245" s="22" t="s">
        <v>269</v>
      </c>
      <c r="G245" s="53">
        <f>SUM(G246:G246)</f>
        <v>2500</v>
      </c>
    </row>
    <row r="246" spans="1:7" ht="15" customHeight="1">
      <c r="A246" s="171" t="s">
        <v>745</v>
      </c>
      <c r="B246" s="169"/>
      <c r="C246" s="27"/>
      <c r="D246" s="170"/>
      <c r="E246" s="170" t="s">
        <v>274</v>
      </c>
      <c r="F246" s="23" t="s">
        <v>450</v>
      </c>
      <c r="G246" s="30">
        <v>2500</v>
      </c>
    </row>
    <row r="247" spans="1:7" ht="15" customHeight="1">
      <c r="A247" s="172"/>
      <c r="B247" s="170"/>
      <c r="C247" s="170"/>
      <c r="D247" s="160" t="s">
        <v>284</v>
      </c>
      <c r="E247" s="170"/>
      <c r="F247" s="22" t="s">
        <v>402</v>
      </c>
      <c r="G247" s="101">
        <f>SUM(G248)</f>
        <v>17300</v>
      </c>
    </row>
    <row r="248" spans="1:7" ht="15" customHeight="1">
      <c r="A248" s="172" t="s">
        <v>746</v>
      </c>
      <c r="B248" s="170"/>
      <c r="C248" s="170"/>
      <c r="D248" s="170"/>
      <c r="E248" s="170" t="s">
        <v>290</v>
      </c>
      <c r="F248" s="23" t="s">
        <v>291</v>
      </c>
      <c r="G248" s="102">
        <v>17300</v>
      </c>
    </row>
    <row r="249" spans="1:7" ht="15" customHeight="1">
      <c r="A249" s="172"/>
      <c r="B249" s="170"/>
      <c r="C249" s="76" t="s">
        <v>292</v>
      </c>
      <c r="D249" s="160"/>
      <c r="E249" s="160"/>
      <c r="F249" s="27" t="s">
        <v>328</v>
      </c>
      <c r="G249" s="41">
        <f>SUM(G250)</f>
        <v>200</v>
      </c>
    </row>
    <row r="250" spans="1:7" ht="15" customHeight="1">
      <c r="A250" s="172"/>
      <c r="B250" s="170"/>
      <c r="C250" s="76"/>
      <c r="D250" s="160" t="s">
        <v>332</v>
      </c>
      <c r="E250" s="160"/>
      <c r="F250" s="22" t="s">
        <v>333</v>
      </c>
      <c r="G250" s="53">
        <f>SUM(G251:G251)</f>
        <v>200</v>
      </c>
    </row>
    <row r="251" spans="1:7" ht="15" customHeight="1" thickBot="1">
      <c r="A251" s="172" t="s">
        <v>747</v>
      </c>
      <c r="B251" s="170"/>
      <c r="C251" s="76"/>
      <c r="D251" s="170"/>
      <c r="E251" s="170" t="s">
        <v>334</v>
      </c>
      <c r="F251" s="23" t="s">
        <v>335</v>
      </c>
      <c r="G251" s="30">
        <v>200</v>
      </c>
    </row>
    <row r="252" spans="1:7" ht="15" customHeight="1" thickBot="1">
      <c r="A252" s="328" t="s">
        <v>1007</v>
      </c>
      <c r="B252" s="329"/>
      <c r="C252" s="329"/>
      <c r="D252" s="329"/>
      <c r="E252" s="329"/>
      <c r="F252" s="330"/>
      <c r="G252" s="256">
        <f>SUM(G254+G262+G265)</f>
        <v>20000</v>
      </c>
    </row>
    <row r="253" spans="1:7" ht="15" customHeight="1">
      <c r="A253" s="168"/>
      <c r="B253" s="27" t="s">
        <v>399</v>
      </c>
      <c r="C253" s="169"/>
      <c r="D253" s="169"/>
      <c r="E253" s="169"/>
      <c r="F253" s="76" t="s">
        <v>415</v>
      </c>
      <c r="G253" s="56"/>
    </row>
    <row r="254" spans="1:7" ht="15" customHeight="1">
      <c r="A254" s="168"/>
      <c r="B254" s="169"/>
      <c r="C254" s="27" t="s">
        <v>249</v>
      </c>
      <c r="D254" s="169"/>
      <c r="E254" s="169"/>
      <c r="F254" s="27" t="s">
        <v>250</v>
      </c>
      <c r="G254" s="41">
        <f>SUM(+G260+G255+G257)</f>
        <v>17500</v>
      </c>
    </row>
    <row r="255" spans="1:7" ht="15" customHeight="1">
      <c r="A255" s="168"/>
      <c r="B255" s="169"/>
      <c r="C255" s="27"/>
      <c r="D255" s="22" t="s">
        <v>258</v>
      </c>
      <c r="E255" s="173"/>
      <c r="F255" s="22" t="s">
        <v>259</v>
      </c>
      <c r="G255" s="53">
        <f>SUM(+G256)</f>
        <v>500</v>
      </c>
    </row>
    <row r="256" spans="1:7" ht="15" customHeight="1">
      <c r="A256" s="171" t="s">
        <v>748</v>
      </c>
      <c r="B256" s="169"/>
      <c r="C256" s="27"/>
      <c r="D256" s="169"/>
      <c r="E256" s="170" t="s">
        <v>267</v>
      </c>
      <c r="F256" s="23" t="s">
        <v>432</v>
      </c>
      <c r="G256" s="30">
        <v>500</v>
      </c>
    </row>
    <row r="257" spans="1:7" ht="15" customHeight="1">
      <c r="A257" s="171"/>
      <c r="B257" s="169"/>
      <c r="C257" s="27"/>
      <c r="D257" s="160" t="s">
        <v>268</v>
      </c>
      <c r="E257" s="169"/>
      <c r="F257" s="22" t="s">
        <v>269</v>
      </c>
      <c r="G257" s="53">
        <f>SUM(G258:G259)</f>
        <v>2000</v>
      </c>
    </row>
    <row r="258" spans="1:7" ht="15" customHeight="1">
      <c r="A258" s="171" t="s">
        <v>749</v>
      </c>
      <c r="B258" s="169"/>
      <c r="C258" s="27"/>
      <c r="D258" s="160"/>
      <c r="E258" s="170" t="s">
        <v>270</v>
      </c>
      <c r="F258" s="23" t="s">
        <v>271</v>
      </c>
      <c r="G258" s="30">
        <v>500</v>
      </c>
    </row>
    <row r="259" spans="1:7" ht="15" customHeight="1">
      <c r="A259" s="171" t="s">
        <v>750</v>
      </c>
      <c r="B259" s="169"/>
      <c r="C259" s="27"/>
      <c r="D259" s="170"/>
      <c r="E259" s="170" t="s">
        <v>274</v>
      </c>
      <c r="F259" s="23" t="s">
        <v>450</v>
      </c>
      <c r="G259" s="30">
        <v>1500</v>
      </c>
    </row>
    <row r="260" spans="1:7" ht="15" customHeight="1">
      <c r="A260" s="172"/>
      <c r="B260" s="170"/>
      <c r="C260" s="170"/>
      <c r="D260" s="160" t="s">
        <v>284</v>
      </c>
      <c r="E260" s="170"/>
      <c r="F260" s="22" t="s">
        <v>402</v>
      </c>
      <c r="G260" s="101">
        <f>SUM(G261)</f>
        <v>15000</v>
      </c>
    </row>
    <row r="261" spans="1:7" ht="15" customHeight="1">
      <c r="A261" s="172" t="s">
        <v>751</v>
      </c>
      <c r="B261" s="170"/>
      <c r="C261" s="170"/>
      <c r="D261" s="170"/>
      <c r="E261" s="170" t="s">
        <v>290</v>
      </c>
      <c r="F261" s="23" t="s">
        <v>291</v>
      </c>
      <c r="G261" s="102">
        <v>15000</v>
      </c>
    </row>
    <row r="262" spans="1:7" ht="15" customHeight="1">
      <c r="A262" s="172"/>
      <c r="B262" s="170"/>
      <c r="C262" s="76" t="s">
        <v>292</v>
      </c>
      <c r="D262" s="160"/>
      <c r="E262" s="160"/>
      <c r="F262" s="27" t="s">
        <v>328</v>
      </c>
      <c r="G262" s="41">
        <f>SUM(G263)</f>
        <v>500</v>
      </c>
    </row>
    <row r="263" spans="1:7" ht="15" customHeight="1">
      <c r="A263" s="172"/>
      <c r="B263" s="170"/>
      <c r="C263" s="76"/>
      <c r="D263" s="160" t="s">
        <v>332</v>
      </c>
      <c r="E263" s="160"/>
      <c r="F263" s="22" t="s">
        <v>333</v>
      </c>
      <c r="G263" s="53">
        <f>SUM(G264:G264)</f>
        <v>500</v>
      </c>
    </row>
    <row r="264" spans="1:7" ht="15" customHeight="1">
      <c r="A264" s="172" t="s">
        <v>756</v>
      </c>
      <c r="B264" s="170"/>
      <c r="C264" s="76"/>
      <c r="D264" s="170"/>
      <c r="E264" s="170" t="s">
        <v>334</v>
      </c>
      <c r="F264" s="23" t="s">
        <v>335</v>
      </c>
      <c r="G264" s="30">
        <v>500</v>
      </c>
    </row>
    <row r="265" spans="1:7" ht="15" customHeight="1">
      <c r="A265" s="172"/>
      <c r="B265" s="170"/>
      <c r="C265" s="27" t="s">
        <v>350</v>
      </c>
      <c r="D265" s="160"/>
      <c r="E265" s="160"/>
      <c r="F265" s="27" t="s">
        <v>630</v>
      </c>
      <c r="G265" s="41">
        <f>SUM(+G266)</f>
        <v>2000</v>
      </c>
    </row>
    <row r="266" spans="1:7" ht="15" customHeight="1">
      <c r="A266" s="172"/>
      <c r="B266" s="170"/>
      <c r="C266" s="27"/>
      <c r="D266" s="160" t="s">
        <v>351</v>
      </c>
      <c r="E266" s="160"/>
      <c r="F266" s="22" t="s">
        <v>352</v>
      </c>
      <c r="G266" s="53">
        <f>SUM(+G267)</f>
        <v>2000</v>
      </c>
    </row>
    <row r="267" spans="1:7" ht="15" customHeight="1" thickBot="1">
      <c r="A267" s="195" t="s">
        <v>757</v>
      </c>
      <c r="B267" s="174"/>
      <c r="C267" s="175"/>
      <c r="D267" s="176"/>
      <c r="E267" s="176" t="s">
        <v>670</v>
      </c>
      <c r="F267" s="217" t="s">
        <v>671</v>
      </c>
      <c r="G267" s="119">
        <v>2000</v>
      </c>
    </row>
    <row r="268" spans="1:7" ht="15" customHeight="1" thickBot="1">
      <c r="A268" s="328" t="s">
        <v>1008</v>
      </c>
      <c r="B268" s="329"/>
      <c r="C268" s="329"/>
      <c r="D268" s="329"/>
      <c r="E268" s="329"/>
      <c r="F268" s="330"/>
      <c r="G268" s="256">
        <f>SUM(G270+G275+G278)</f>
        <v>20000</v>
      </c>
    </row>
    <row r="269" spans="1:7" ht="15" customHeight="1">
      <c r="A269" s="168"/>
      <c r="B269" s="27" t="s">
        <v>399</v>
      </c>
      <c r="C269" s="169"/>
      <c r="D269" s="169"/>
      <c r="E269" s="169"/>
      <c r="F269" s="76" t="s">
        <v>415</v>
      </c>
      <c r="G269" s="56"/>
    </row>
    <row r="270" spans="1:7" ht="15" customHeight="1">
      <c r="A270" s="168"/>
      <c r="B270" s="169"/>
      <c r="C270" s="27" t="s">
        <v>249</v>
      </c>
      <c r="D270" s="169"/>
      <c r="E270" s="169"/>
      <c r="F270" s="27" t="s">
        <v>250</v>
      </c>
      <c r="G270" s="41">
        <f>SUM(+G273+G271)</f>
        <v>18800</v>
      </c>
    </row>
    <row r="271" spans="1:7" ht="15" customHeight="1">
      <c r="A271" s="171"/>
      <c r="B271" s="169"/>
      <c r="C271" s="27"/>
      <c r="D271" s="160" t="s">
        <v>268</v>
      </c>
      <c r="E271" s="169"/>
      <c r="F271" s="22" t="s">
        <v>269</v>
      </c>
      <c r="G271" s="53">
        <f>SUM(G272:G272)</f>
        <v>2800</v>
      </c>
    </row>
    <row r="272" spans="1:7" ht="15" customHeight="1">
      <c r="A272" s="171" t="s">
        <v>758</v>
      </c>
      <c r="B272" s="169"/>
      <c r="C272" s="27"/>
      <c r="D272" s="170"/>
      <c r="E272" s="170" t="s">
        <v>274</v>
      </c>
      <c r="F272" s="23" t="s">
        <v>450</v>
      </c>
      <c r="G272" s="30">
        <v>2800</v>
      </c>
    </row>
    <row r="273" spans="1:7" ht="15" customHeight="1">
      <c r="A273" s="172"/>
      <c r="B273" s="170"/>
      <c r="C273" s="170"/>
      <c r="D273" s="160" t="s">
        <v>284</v>
      </c>
      <c r="E273" s="170"/>
      <c r="F273" s="22" t="s">
        <v>402</v>
      </c>
      <c r="G273" s="101">
        <f>SUM(G274)</f>
        <v>16000</v>
      </c>
    </row>
    <row r="274" spans="1:7" ht="15" customHeight="1" thickBot="1">
      <c r="A274" s="185" t="s">
        <v>759</v>
      </c>
      <c r="B274" s="176"/>
      <c r="C274" s="176"/>
      <c r="D274" s="176"/>
      <c r="E274" s="176" t="s">
        <v>290</v>
      </c>
      <c r="F274" s="35" t="s">
        <v>291</v>
      </c>
      <c r="G274" s="197">
        <v>16000</v>
      </c>
    </row>
    <row r="275" spans="1:7" ht="15" customHeight="1">
      <c r="A275" s="172"/>
      <c r="B275" s="170"/>
      <c r="C275" s="76" t="s">
        <v>292</v>
      </c>
      <c r="D275" s="160"/>
      <c r="E275" s="160"/>
      <c r="F275" s="27" t="s">
        <v>328</v>
      </c>
      <c r="G275" s="41">
        <f>SUM(G276)</f>
        <v>200</v>
      </c>
    </row>
    <row r="276" spans="1:7" ht="15" customHeight="1">
      <c r="A276" s="172"/>
      <c r="B276" s="170"/>
      <c r="C276" s="76"/>
      <c r="D276" s="160" t="s">
        <v>332</v>
      </c>
      <c r="E276" s="160"/>
      <c r="F276" s="22" t="s">
        <v>333</v>
      </c>
      <c r="G276" s="53">
        <f>SUM(G277:G277)</f>
        <v>200</v>
      </c>
    </row>
    <row r="277" spans="1:7" ht="15" customHeight="1">
      <c r="A277" s="172" t="s">
        <v>1038</v>
      </c>
      <c r="B277" s="170"/>
      <c r="C277" s="76"/>
      <c r="D277" s="170"/>
      <c r="E277" s="170" t="s">
        <v>334</v>
      </c>
      <c r="F277" s="23" t="s">
        <v>335</v>
      </c>
      <c r="G277" s="30">
        <v>200</v>
      </c>
    </row>
    <row r="278" spans="1:7" ht="15" customHeight="1">
      <c r="A278" s="172"/>
      <c r="B278" s="170"/>
      <c r="C278" s="27" t="s">
        <v>350</v>
      </c>
      <c r="D278" s="160"/>
      <c r="E278" s="160"/>
      <c r="F278" s="27" t="s">
        <v>630</v>
      </c>
      <c r="G278" s="41">
        <f>SUM(+G279)</f>
        <v>1000</v>
      </c>
    </row>
    <row r="279" spans="1:7" ht="15" customHeight="1">
      <c r="A279" s="172"/>
      <c r="B279" s="170"/>
      <c r="C279" s="27"/>
      <c r="D279" s="160" t="s">
        <v>351</v>
      </c>
      <c r="E279" s="160"/>
      <c r="F279" s="22" t="s">
        <v>352</v>
      </c>
      <c r="G279" s="53">
        <f>SUM(+G280)</f>
        <v>1000</v>
      </c>
    </row>
    <row r="280" spans="1:7" ht="15" customHeight="1" thickBot="1">
      <c r="A280" s="195" t="s">
        <v>1039</v>
      </c>
      <c r="B280" s="174"/>
      <c r="C280" s="175"/>
      <c r="D280" s="176"/>
      <c r="E280" s="176" t="s">
        <v>670</v>
      </c>
      <c r="F280" s="217" t="s">
        <v>671</v>
      </c>
      <c r="G280" s="119">
        <v>1000</v>
      </c>
    </row>
    <row r="281" spans="1:7" ht="15" customHeight="1" thickBot="1">
      <c r="A281" s="328" t="s">
        <v>1009</v>
      </c>
      <c r="B281" s="329"/>
      <c r="C281" s="329"/>
      <c r="D281" s="329"/>
      <c r="E281" s="329"/>
      <c r="F281" s="330"/>
      <c r="G281" s="256">
        <f>SUM(G283+G288+G291)</f>
        <v>20000</v>
      </c>
    </row>
    <row r="282" spans="1:7" ht="15" customHeight="1">
      <c r="A282" s="168"/>
      <c r="B282" s="27" t="s">
        <v>399</v>
      </c>
      <c r="C282" s="169"/>
      <c r="D282" s="169"/>
      <c r="E282" s="169"/>
      <c r="F282" s="76" t="s">
        <v>415</v>
      </c>
      <c r="G282" s="56"/>
    </row>
    <row r="283" spans="1:7" ht="15" customHeight="1">
      <c r="A283" s="168"/>
      <c r="B283" s="169"/>
      <c r="C283" s="27" t="s">
        <v>249</v>
      </c>
      <c r="D283" s="169"/>
      <c r="E283" s="169"/>
      <c r="F283" s="27" t="s">
        <v>250</v>
      </c>
      <c r="G283" s="41">
        <f>SUM(+G286+G284)</f>
        <v>12700</v>
      </c>
    </row>
    <row r="284" spans="1:7" ht="15" customHeight="1">
      <c r="A284" s="171"/>
      <c r="B284" s="169"/>
      <c r="C284" s="27"/>
      <c r="D284" s="160" t="s">
        <v>268</v>
      </c>
      <c r="E284" s="169"/>
      <c r="F284" s="22" t="s">
        <v>269</v>
      </c>
      <c r="G284" s="53">
        <f>SUM(G285:G285)</f>
        <v>2700</v>
      </c>
    </row>
    <row r="285" spans="1:7" ht="15" customHeight="1">
      <c r="A285" s="171" t="s">
        <v>1040</v>
      </c>
      <c r="B285" s="169"/>
      <c r="C285" s="27"/>
      <c r="D285" s="170"/>
      <c r="E285" s="170" t="s">
        <v>274</v>
      </c>
      <c r="F285" s="23" t="s">
        <v>450</v>
      </c>
      <c r="G285" s="30">
        <v>2700</v>
      </c>
    </row>
    <row r="286" spans="1:7" ht="15" customHeight="1">
      <c r="A286" s="172"/>
      <c r="B286" s="170"/>
      <c r="C286" s="170"/>
      <c r="D286" s="160" t="s">
        <v>284</v>
      </c>
      <c r="E286" s="170"/>
      <c r="F286" s="22" t="s">
        <v>402</v>
      </c>
      <c r="G286" s="101">
        <f>SUM(G287)</f>
        <v>10000</v>
      </c>
    </row>
    <row r="287" spans="1:7" ht="15" customHeight="1">
      <c r="A287" s="172" t="s">
        <v>1041</v>
      </c>
      <c r="B287" s="170"/>
      <c r="C287" s="170"/>
      <c r="D287" s="170"/>
      <c r="E287" s="170" t="s">
        <v>290</v>
      </c>
      <c r="F287" s="23" t="s">
        <v>291</v>
      </c>
      <c r="G287" s="102">
        <v>10000</v>
      </c>
    </row>
    <row r="288" spans="1:7" ht="15" customHeight="1">
      <c r="A288" s="172"/>
      <c r="B288" s="170"/>
      <c r="C288" s="76" t="s">
        <v>292</v>
      </c>
      <c r="D288" s="160"/>
      <c r="E288" s="160"/>
      <c r="F288" s="27" t="s">
        <v>328</v>
      </c>
      <c r="G288" s="41">
        <f>SUM(G289)</f>
        <v>300</v>
      </c>
    </row>
    <row r="289" spans="1:7" ht="15" customHeight="1">
      <c r="A289" s="172"/>
      <c r="B289" s="170"/>
      <c r="C289" s="76"/>
      <c r="D289" s="160" t="s">
        <v>332</v>
      </c>
      <c r="E289" s="160"/>
      <c r="F289" s="22" t="s">
        <v>333</v>
      </c>
      <c r="G289" s="53">
        <f>SUM(G290:G290)</f>
        <v>300</v>
      </c>
    </row>
    <row r="290" spans="1:7" ht="15" customHeight="1">
      <c r="A290" s="172" t="s">
        <v>1042</v>
      </c>
      <c r="B290" s="170"/>
      <c r="C290" s="76"/>
      <c r="D290" s="170"/>
      <c r="E290" s="170" t="s">
        <v>334</v>
      </c>
      <c r="F290" s="23" t="s">
        <v>335</v>
      </c>
      <c r="G290" s="30">
        <v>300</v>
      </c>
    </row>
    <row r="291" spans="1:7" ht="15" customHeight="1">
      <c r="A291" s="172"/>
      <c r="B291" s="170"/>
      <c r="C291" s="27" t="s">
        <v>350</v>
      </c>
      <c r="D291" s="160"/>
      <c r="E291" s="160"/>
      <c r="F291" s="27" t="s">
        <v>630</v>
      </c>
      <c r="G291" s="41">
        <f>SUM(+G292)</f>
        <v>7000</v>
      </c>
    </row>
    <row r="292" spans="1:7" ht="15" customHeight="1">
      <c r="A292" s="172"/>
      <c r="B292" s="170"/>
      <c r="C292" s="27"/>
      <c r="D292" s="160" t="s">
        <v>351</v>
      </c>
      <c r="E292" s="160"/>
      <c r="F292" s="22" t="s">
        <v>352</v>
      </c>
      <c r="G292" s="53">
        <f>SUM(G293+G294)</f>
        <v>7000</v>
      </c>
    </row>
    <row r="293" spans="1:7" ht="15" customHeight="1">
      <c r="A293" s="172" t="s">
        <v>1043</v>
      </c>
      <c r="B293" s="170"/>
      <c r="C293" s="27"/>
      <c r="D293" s="170"/>
      <c r="E293" s="170" t="s">
        <v>353</v>
      </c>
      <c r="F293" s="23" t="s">
        <v>861</v>
      </c>
      <c r="G293" s="30">
        <v>4000</v>
      </c>
    </row>
    <row r="294" spans="1:7" ht="15" customHeight="1" thickBot="1">
      <c r="A294" s="195" t="s">
        <v>1044</v>
      </c>
      <c r="B294" s="174"/>
      <c r="C294" s="175"/>
      <c r="D294" s="176"/>
      <c r="E294" s="176" t="s">
        <v>670</v>
      </c>
      <c r="F294" s="217" t="s">
        <v>671</v>
      </c>
      <c r="G294" s="119">
        <v>3000</v>
      </c>
    </row>
    <row r="295" spans="1:7" ht="15" customHeight="1" thickBot="1">
      <c r="A295" s="328" t="s">
        <v>1010</v>
      </c>
      <c r="B295" s="329"/>
      <c r="C295" s="329"/>
      <c r="D295" s="329"/>
      <c r="E295" s="329"/>
      <c r="F295" s="330"/>
      <c r="G295" s="256">
        <f>SUM(G297+G302+G305)</f>
        <v>20000</v>
      </c>
    </row>
    <row r="296" spans="1:7" ht="15" customHeight="1">
      <c r="A296" s="168"/>
      <c r="B296" s="27" t="s">
        <v>399</v>
      </c>
      <c r="C296" s="169"/>
      <c r="D296" s="169"/>
      <c r="E296" s="169"/>
      <c r="F296" s="76" t="s">
        <v>415</v>
      </c>
      <c r="G296" s="56"/>
    </row>
    <row r="297" spans="1:7" ht="15" customHeight="1">
      <c r="A297" s="168"/>
      <c r="B297" s="169"/>
      <c r="C297" s="27" t="s">
        <v>249</v>
      </c>
      <c r="D297" s="169"/>
      <c r="E297" s="169"/>
      <c r="F297" s="27" t="s">
        <v>250</v>
      </c>
      <c r="G297" s="41">
        <f>SUM(+G300+G298)</f>
        <v>16800</v>
      </c>
    </row>
    <row r="298" spans="1:7" ht="15" customHeight="1">
      <c r="A298" s="171"/>
      <c r="B298" s="169"/>
      <c r="C298" s="27"/>
      <c r="D298" s="160" t="s">
        <v>268</v>
      </c>
      <c r="E298" s="169"/>
      <c r="F298" s="22" t="s">
        <v>269</v>
      </c>
      <c r="G298" s="53">
        <f>SUM(G299:G299)</f>
        <v>1800</v>
      </c>
    </row>
    <row r="299" spans="1:7" ht="15" customHeight="1">
      <c r="A299" s="171" t="s">
        <v>1045</v>
      </c>
      <c r="B299" s="169"/>
      <c r="C299" s="27"/>
      <c r="D299" s="170"/>
      <c r="E299" s="170" t="s">
        <v>274</v>
      </c>
      <c r="F299" s="23" t="s">
        <v>450</v>
      </c>
      <c r="G299" s="30">
        <v>1800</v>
      </c>
    </row>
    <row r="300" spans="1:7" ht="15" customHeight="1">
      <c r="A300" s="172"/>
      <c r="B300" s="170"/>
      <c r="C300" s="170"/>
      <c r="D300" s="160" t="s">
        <v>284</v>
      </c>
      <c r="E300" s="170"/>
      <c r="F300" s="22" t="s">
        <v>402</v>
      </c>
      <c r="G300" s="101">
        <f>SUM(G301)</f>
        <v>15000</v>
      </c>
    </row>
    <row r="301" spans="1:7" ht="15" customHeight="1">
      <c r="A301" s="172" t="s">
        <v>1046</v>
      </c>
      <c r="B301" s="170"/>
      <c r="C301" s="170"/>
      <c r="D301" s="170"/>
      <c r="E301" s="170" t="s">
        <v>290</v>
      </c>
      <c r="F301" s="23" t="s">
        <v>291</v>
      </c>
      <c r="G301" s="102">
        <v>15000</v>
      </c>
    </row>
    <row r="302" spans="1:7" ht="15" customHeight="1">
      <c r="A302" s="172"/>
      <c r="B302" s="170"/>
      <c r="C302" s="76" t="s">
        <v>292</v>
      </c>
      <c r="D302" s="160"/>
      <c r="E302" s="160"/>
      <c r="F302" s="27" t="s">
        <v>328</v>
      </c>
      <c r="G302" s="41">
        <f>SUM(G303)</f>
        <v>200</v>
      </c>
    </row>
    <row r="303" spans="1:7" ht="15" customHeight="1">
      <c r="A303" s="172"/>
      <c r="B303" s="170"/>
      <c r="C303" s="76"/>
      <c r="D303" s="160" t="s">
        <v>332</v>
      </c>
      <c r="E303" s="160"/>
      <c r="F303" s="22" t="s">
        <v>333</v>
      </c>
      <c r="G303" s="53">
        <f>SUM(G304:G304)</f>
        <v>200</v>
      </c>
    </row>
    <row r="304" spans="1:7" ht="15" customHeight="1">
      <c r="A304" s="172" t="s">
        <v>1047</v>
      </c>
      <c r="B304" s="170"/>
      <c r="C304" s="76"/>
      <c r="D304" s="170"/>
      <c r="E304" s="170" t="s">
        <v>334</v>
      </c>
      <c r="F304" s="23" t="s">
        <v>335</v>
      </c>
      <c r="G304" s="30">
        <v>200</v>
      </c>
    </row>
    <row r="305" spans="1:7" ht="15" customHeight="1">
      <c r="A305" s="172"/>
      <c r="B305" s="170"/>
      <c r="C305" s="27" t="s">
        <v>350</v>
      </c>
      <c r="D305" s="160"/>
      <c r="E305" s="160"/>
      <c r="F305" s="27" t="s">
        <v>630</v>
      </c>
      <c r="G305" s="41">
        <f>SUM(+G306)</f>
        <v>3000</v>
      </c>
    </row>
    <row r="306" spans="1:7" ht="15" customHeight="1">
      <c r="A306" s="172"/>
      <c r="B306" s="170"/>
      <c r="C306" s="27"/>
      <c r="D306" s="160" t="s">
        <v>351</v>
      </c>
      <c r="E306" s="160"/>
      <c r="F306" s="22" t="s">
        <v>352</v>
      </c>
      <c r="G306" s="53">
        <f>SUM(G307)</f>
        <v>3000</v>
      </c>
    </row>
    <row r="307" spans="1:7" ht="15" customHeight="1" thickBot="1">
      <c r="A307" s="195" t="s">
        <v>1048</v>
      </c>
      <c r="B307" s="174"/>
      <c r="C307" s="175"/>
      <c r="D307" s="176"/>
      <c r="E307" s="176" t="s">
        <v>670</v>
      </c>
      <c r="F307" s="217" t="s">
        <v>671</v>
      </c>
      <c r="G307" s="119">
        <v>3000</v>
      </c>
    </row>
    <row r="308" spans="1:7" ht="15" customHeight="1" thickBot="1">
      <c r="A308" s="328" t="s">
        <v>1011</v>
      </c>
      <c r="B308" s="329"/>
      <c r="C308" s="329"/>
      <c r="D308" s="329"/>
      <c r="E308" s="329"/>
      <c r="F308" s="330"/>
      <c r="G308" s="256">
        <f>SUM(G310+G315+G318)</f>
        <v>20000</v>
      </c>
    </row>
    <row r="309" spans="1:7" ht="15" customHeight="1">
      <c r="A309" s="168"/>
      <c r="B309" s="27" t="s">
        <v>399</v>
      </c>
      <c r="C309" s="169"/>
      <c r="D309" s="169"/>
      <c r="E309" s="169"/>
      <c r="F309" s="76" t="s">
        <v>415</v>
      </c>
      <c r="G309" s="56"/>
    </row>
    <row r="310" spans="1:7" ht="15" customHeight="1">
      <c r="A310" s="168"/>
      <c r="B310" s="169"/>
      <c r="C310" s="27" t="s">
        <v>249</v>
      </c>
      <c r="D310" s="169"/>
      <c r="E310" s="169"/>
      <c r="F310" s="27" t="s">
        <v>250</v>
      </c>
      <c r="G310" s="41">
        <f>SUM(+G313+G311)</f>
        <v>15200</v>
      </c>
    </row>
    <row r="311" spans="1:7" ht="15" customHeight="1">
      <c r="A311" s="171"/>
      <c r="B311" s="169"/>
      <c r="C311" s="27"/>
      <c r="D311" s="160" t="s">
        <v>268</v>
      </c>
      <c r="E311" s="169"/>
      <c r="F311" s="22" t="s">
        <v>269</v>
      </c>
      <c r="G311" s="53">
        <f>SUM(G312:G312)</f>
        <v>3000</v>
      </c>
    </row>
    <row r="312" spans="1:7" ht="15" customHeight="1">
      <c r="A312" s="171" t="s">
        <v>1049</v>
      </c>
      <c r="B312" s="169"/>
      <c r="C312" s="27"/>
      <c r="D312" s="170"/>
      <c r="E312" s="170" t="s">
        <v>274</v>
      </c>
      <c r="F312" s="23" t="s">
        <v>450</v>
      </c>
      <c r="G312" s="30">
        <v>3000</v>
      </c>
    </row>
    <row r="313" spans="1:7" ht="15" customHeight="1">
      <c r="A313" s="172"/>
      <c r="B313" s="170"/>
      <c r="C313" s="170"/>
      <c r="D313" s="160" t="s">
        <v>284</v>
      </c>
      <c r="E313" s="170"/>
      <c r="F313" s="22" t="s">
        <v>402</v>
      </c>
      <c r="G313" s="101">
        <f>SUM(G314)</f>
        <v>12200</v>
      </c>
    </row>
    <row r="314" spans="1:7" ht="15" customHeight="1">
      <c r="A314" s="172" t="s">
        <v>1050</v>
      </c>
      <c r="B314" s="170"/>
      <c r="C314" s="170"/>
      <c r="D314" s="170"/>
      <c r="E314" s="170" t="s">
        <v>290</v>
      </c>
      <c r="F314" s="23" t="s">
        <v>291</v>
      </c>
      <c r="G314" s="102">
        <v>12200</v>
      </c>
    </row>
    <row r="315" spans="1:7" ht="15" customHeight="1">
      <c r="A315" s="172"/>
      <c r="B315" s="170"/>
      <c r="C315" s="76" t="s">
        <v>292</v>
      </c>
      <c r="D315" s="160"/>
      <c r="E315" s="160"/>
      <c r="F315" s="27" t="s">
        <v>328</v>
      </c>
      <c r="G315" s="41">
        <f>SUM(G316)</f>
        <v>300</v>
      </c>
    </row>
    <row r="316" spans="1:7" ht="15" customHeight="1">
      <c r="A316" s="172"/>
      <c r="B316" s="170"/>
      <c r="C316" s="76"/>
      <c r="D316" s="160" t="s">
        <v>332</v>
      </c>
      <c r="E316" s="160"/>
      <c r="F316" s="22" t="s">
        <v>333</v>
      </c>
      <c r="G316" s="53">
        <f>SUM(G317:G317)</f>
        <v>300</v>
      </c>
    </row>
    <row r="317" spans="1:7" ht="15" customHeight="1">
      <c r="A317" s="172" t="s">
        <v>1051</v>
      </c>
      <c r="B317" s="170"/>
      <c r="C317" s="76"/>
      <c r="D317" s="170"/>
      <c r="E317" s="170" t="s">
        <v>334</v>
      </c>
      <c r="F317" s="23" t="s">
        <v>335</v>
      </c>
      <c r="G317" s="30">
        <v>300</v>
      </c>
    </row>
    <row r="318" spans="1:7" ht="15" customHeight="1">
      <c r="A318" s="172"/>
      <c r="B318" s="170"/>
      <c r="C318" s="27" t="s">
        <v>350</v>
      </c>
      <c r="D318" s="160"/>
      <c r="E318" s="160"/>
      <c r="F318" s="27" t="s">
        <v>630</v>
      </c>
      <c r="G318" s="41">
        <f>SUM(+G319)</f>
        <v>4500</v>
      </c>
    </row>
    <row r="319" spans="1:7" ht="15" customHeight="1">
      <c r="A319" s="172"/>
      <c r="B319" s="170"/>
      <c r="C319" s="27"/>
      <c r="D319" s="160" t="s">
        <v>351</v>
      </c>
      <c r="E319" s="160"/>
      <c r="F319" s="22" t="s">
        <v>352</v>
      </c>
      <c r="G319" s="53">
        <f>SUM(G320+G321)</f>
        <v>4500</v>
      </c>
    </row>
    <row r="320" spans="1:7" ht="15" customHeight="1">
      <c r="A320" s="172" t="s">
        <v>1052</v>
      </c>
      <c r="B320" s="170"/>
      <c r="C320" s="27"/>
      <c r="D320" s="170"/>
      <c r="E320" s="170" t="s">
        <v>353</v>
      </c>
      <c r="F320" s="23" t="s">
        <v>861</v>
      </c>
      <c r="G320" s="30">
        <v>1000</v>
      </c>
    </row>
    <row r="321" spans="1:7" ht="15" customHeight="1" thickBot="1">
      <c r="A321" s="195" t="s">
        <v>1053</v>
      </c>
      <c r="B321" s="174"/>
      <c r="C321" s="175"/>
      <c r="D321" s="176"/>
      <c r="E321" s="176" t="s">
        <v>670</v>
      </c>
      <c r="F321" s="217" t="s">
        <v>671</v>
      </c>
      <c r="G321" s="119">
        <v>3500</v>
      </c>
    </row>
    <row r="322" spans="1:7" ht="15" customHeight="1" thickBot="1">
      <c r="A322" s="328" t="s">
        <v>1012</v>
      </c>
      <c r="B322" s="329"/>
      <c r="C322" s="329"/>
      <c r="D322" s="329"/>
      <c r="E322" s="329"/>
      <c r="F322" s="330"/>
      <c r="G322" s="256">
        <f>SUM(G324+G329+G332)</f>
        <v>20000</v>
      </c>
    </row>
    <row r="323" spans="1:7" ht="15" customHeight="1">
      <c r="A323" s="168"/>
      <c r="B323" s="27" t="s">
        <v>399</v>
      </c>
      <c r="C323" s="169"/>
      <c r="D323" s="169"/>
      <c r="E323" s="169"/>
      <c r="F323" s="76" t="s">
        <v>415</v>
      </c>
      <c r="G323" s="56"/>
    </row>
    <row r="324" spans="1:7" ht="15" customHeight="1">
      <c r="A324" s="168"/>
      <c r="B324" s="169"/>
      <c r="C324" s="27" t="s">
        <v>249</v>
      </c>
      <c r="D324" s="169"/>
      <c r="E324" s="169"/>
      <c r="F324" s="27" t="s">
        <v>250</v>
      </c>
      <c r="G324" s="41">
        <f>SUM(+G327+G325)</f>
        <v>17700</v>
      </c>
    </row>
    <row r="325" spans="1:7" ht="15" customHeight="1">
      <c r="A325" s="171"/>
      <c r="B325" s="169"/>
      <c r="C325" s="27"/>
      <c r="D325" s="160" t="s">
        <v>268</v>
      </c>
      <c r="E325" s="169"/>
      <c r="F325" s="22" t="s">
        <v>269</v>
      </c>
      <c r="G325" s="53">
        <f>SUM(G326:G326)</f>
        <v>4328</v>
      </c>
    </row>
    <row r="326" spans="1:7" ht="15" customHeight="1">
      <c r="A326" s="171" t="s">
        <v>1054</v>
      </c>
      <c r="B326" s="169"/>
      <c r="C326" s="27"/>
      <c r="D326" s="170"/>
      <c r="E326" s="170" t="s">
        <v>274</v>
      </c>
      <c r="F326" s="23" t="s">
        <v>450</v>
      </c>
      <c r="G326" s="30">
        <v>4328</v>
      </c>
    </row>
    <row r="327" spans="1:7" ht="15" customHeight="1">
      <c r="A327" s="172"/>
      <c r="B327" s="170"/>
      <c r="C327" s="170"/>
      <c r="D327" s="160" t="s">
        <v>284</v>
      </c>
      <c r="E327" s="170"/>
      <c r="F327" s="22" t="s">
        <v>402</v>
      </c>
      <c r="G327" s="101">
        <f>SUM(G328)</f>
        <v>13372</v>
      </c>
    </row>
    <row r="328" spans="1:7" ht="15" customHeight="1" thickBot="1">
      <c r="A328" s="185" t="s">
        <v>1055</v>
      </c>
      <c r="B328" s="176"/>
      <c r="C328" s="176"/>
      <c r="D328" s="176"/>
      <c r="E328" s="176" t="s">
        <v>290</v>
      </c>
      <c r="F328" s="35" t="s">
        <v>291</v>
      </c>
      <c r="G328" s="197">
        <v>13372</v>
      </c>
    </row>
    <row r="329" spans="1:7" ht="15" customHeight="1">
      <c r="A329" s="172"/>
      <c r="B329" s="170"/>
      <c r="C329" s="76" t="s">
        <v>292</v>
      </c>
      <c r="D329" s="160"/>
      <c r="E329" s="160"/>
      <c r="F329" s="27" t="s">
        <v>328</v>
      </c>
      <c r="G329" s="41">
        <f>SUM(G330)</f>
        <v>300</v>
      </c>
    </row>
    <row r="330" spans="1:7" ht="15" customHeight="1">
      <c r="A330" s="172"/>
      <c r="B330" s="170"/>
      <c r="C330" s="76"/>
      <c r="D330" s="160" t="s">
        <v>332</v>
      </c>
      <c r="E330" s="160"/>
      <c r="F330" s="22" t="s">
        <v>333</v>
      </c>
      <c r="G330" s="53">
        <f>SUM(G331:G331)</f>
        <v>300</v>
      </c>
    </row>
    <row r="331" spans="1:7" ht="15" customHeight="1">
      <c r="A331" s="172" t="s">
        <v>1056</v>
      </c>
      <c r="B331" s="170"/>
      <c r="C331" s="76"/>
      <c r="D331" s="170"/>
      <c r="E331" s="170" t="s">
        <v>334</v>
      </c>
      <c r="F331" s="23" t="s">
        <v>335</v>
      </c>
      <c r="G331" s="30">
        <v>300</v>
      </c>
    </row>
    <row r="332" spans="1:7" ht="15" customHeight="1">
      <c r="A332" s="172"/>
      <c r="B332" s="170"/>
      <c r="C332" s="27" t="s">
        <v>350</v>
      </c>
      <c r="D332" s="160"/>
      <c r="E332" s="160"/>
      <c r="F332" s="27" t="s">
        <v>630</v>
      </c>
      <c r="G332" s="41">
        <f>SUM(+G333)</f>
        <v>2000</v>
      </c>
    </row>
    <row r="333" spans="1:7" ht="15" customHeight="1">
      <c r="A333" s="172"/>
      <c r="B333" s="170"/>
      <c r="C333" s="27"/>
      <c r="D333" s="160" t="s">
        <v>351</v>
      </c>
      <c r="E333" s="160"/>
      <c r="F333" s="22" t="s">
        <v>352</v>
      </c>
      <c r="G333" s="53">
        <f>SUM(+G334)</f>
        <v>2000</v>
      </c>
    </row>
    <row r="334" spans="1:7" ht="15" customHeight="1" thickBot="1">
      <c r="A334" s="195" t="s">
        <v>1057</v>
      </c>
      <c r="B334" s="174"/>
      <c r="C334" s="175"/>
      <c r="D334" s="176"/>
      <c r="E334" s="176" t="s">
        <v>670</v>
      </c>
      <c r="F334" s="217" t="s">
        <v>671</v>
      </c>
      <c r="G334" s="119">
        <v>2000</v>
      </c>
    </row>
    <row r="335" spans="1:7" ht="15" customHeight="1" thickBot="1">
      <c r="A335" s="328" t="s">
        <v>1013</v>
      </c>
      <c r="B335" s="329"/>
      <c r="C335" s="329"/>
      <c r="D335" s="329"/>
      <c r="E335" s="329"/>
      <c r="F335" s="330"/>
      <c r="G335" s="256">
        <f>SUM(G337+G344+G347)</f>
        <v>20000</v>
      </c>
    </row>
    <row r="336" spans="1:7" ht="15" customHeight="1">
      <c r="A336" s="168"/>
      <c r="B336" s="27" t="s">
        <v>399</v>
      </c>
      <c r="C336" s="169"/>
      <c r="D336" s="169"/>
      <c r="E336" s="169"/>
      <c r="F336" s="76" t="s">
        <v>415</v>
      </c>
      <c r="G336" s="56"/>
    </row>
    <row r="337" spans="1:7" ht="15" customHeight="1">
      <c r="A337" s="168"/>
      <c r="B337" s="169"/>
      <c r="C337" s="27" t="s">
        <v>249</v>
      </c>
      <c r="D337" s="169"/>
      <c r="E337" s="169"/>
      <c r="F337" s="27" t="s">
        <v>250</v>
      </c>
      <c r="G337" s="41">
        <f>SUM(+G342+G340+G338)</f>
        <v>16600</v>
      </c>
    </row>
    <row r="338" spans="1:7" ht="15" customHeight="1">
      <c r="A338" s="168"/>
      <c r="B338" s="169"/>
      <c r="C338" s="27"/>
      <c r="D338" s="160" t="s">
        <v>258</v>
      </c>
      <c r="E338" s="169"/>
      <c r="F338" s="22" t="s">
        <v>259</v>
      </c>
      <c r="G338" s="200">
        <f>SUM(G339)</f>
        <v>1000</v>
      </c>
    </row>
    <row r="339" spans="1:7" ht="15" customHeight="1">
      <c r="A339" s="255" t="s">
        <v>1058</v>
      </c>
      <c r="B339" s="169"/>
      <c r="C339" s="27"/>
      <c r="D339" s="160"/>
      <c r="E339" s="170" t="s">
        <v>260</v>
      </c>
      <c r="F339" s="23" t="s">
        <v>439</v>
      </c>
      <c r="G339" s="205">
        <v>1000</v>
      </c>
    </row>
    <row r="340" spans="1:7" ht="15" customHeight="1">
      <c r="A340" s="171"/>
      <c r="B340" s="169"/>
      <c r="C340" s="27"/>
      <c r="D340" s="160" t="s">
        <v>268</v>
      </c>
      <c r="E340" s="169"/>
      <c r="F340" s="22" t="s">
        <v>269</v>
      </c>
      <c r="G340" s="53">
        <f>SUM(G341:G341)</f>
        <v>3300</v>
      </c>
    </row>
    <row r="341" spans="1:7" ht="15" customHeight="1">
      <c r="A341" s="171" t="s">
        <v>1059</v>
      </c>
      <c r="B341" s="169"/>
      <c r="C341" s="27"/>
      <c r="D341" s="170"/>
      <c r="E341" s="170" t="s">
        <v>274</v>
      </c>
      <c r="F341" s="23" t="s">
        <v>450</v>
      </c>
      <c r="G341" s="30">
        <v>3300</v>
      </c>
    </row>
    <row r="342" spans="1:7" ht="15" customHeight="1">
      <c r="A342" s="172"/>
      <c r="B342" s="170"/>
      <c r="C342" s="170"/>
      <c r="D342" s="160" t="s">
        <v>284</v>
      </c>
      <c r="E342" s="170"/>
      <c r="F342" s="22" t="s">
        <v>402</v>
      </c>
      <c r="G342" s="101">
        <f>SUM(G343)</f>
        <v>12300</v>
      </c>
    </row>
    <row r="343" spans="1:7" ht="15" customHeight="1">
      <c r="A343" s="172" t="s">
        <v>760</v>
      </c>
      <c r="B343" s="170"/>
      <c r="C343" s="170"/>
      <c r="D343" s="170"/>
      <c r="E343" s="170" t="s">
        <v>290</v>
      </c>
      <c r="F343" s="23" t="s">
        <v>291</v>
      </c>
      <c r="G343" s="102">
        <v>12300</v>
      </c>
    </row>
    <row r="344" spans="1:7" ht="15" customHeight="1">
      <c r="A344" s="172"/>
      <c r="B344" s="170"/>
      <c r="C344" s="76" t="s">
        <v>292</v>
      </c>
      <c r="D344" s="160"/>
      <c r="E344" s="160"/>
      <c r="F344" s="27" t="s">
        <v>328</v>
      </c>
      <c r="G344" s="41">
        <f>SUM(G345)</f>
        <v>400</v>
      </c>
    </row>
    <row r="345" spans="1:7" ht="15" customHeight="1">
      <c r="A345" s="172"/>
      <c r="B345" s="170"/>
      <c r="C345" s="76"/>
      <c r="D345" s="160" t="s">
        <v>332</v>
      </c>
      <c r="E345" s="160"/>
      <c r="F345" s="22" t="s">
        <v>333</v>
      </c>
      <c r="G345" s="53">
        <f>SUM(G346:G346)</f>
        <v>400</v>
      </c>
    </row>
    <row r="346" spans="1:7" ht="15" customHeight="1">
      <c r="A346" s="172" t="s">
        <v>1060</v>
      </c>
      <c r="B346" s="170"/>
      <c r="C346" s="76"/>
      <c r="D346" s="170"/>
      <c r="E346" s="170" t="s">
        <v>334</v>
      </c>
      <c r="F346" s="23" t="s">
        <v>335</v>
      </c>
      <c r="G346" s="30">
        <v>400</v>
      </c>
    </row>
    <row r="347" spans="1:7" ht="15" customHeight="1">
      <c r="A347" s="172"/>
      <c r="B347" s="170"/>
      <c r="C347" s="27" t="s">
        <v>350</v>
      </c>
      <c r="D347" s="160"/>
      <c r="E347" s="160"/>
      <c r="F347" s="27" t="s">
        <v>630</v>
      </c>
      <c r="G347" s="41">
        <f>SUM(+G348)</f>
        <v>3000</v>
      </c>
    </row>
    <row r="348" spans="1:7" ht="15" customHeight="1">
      <c r="A348" s="172"/>
      <c r="B348" s="170"/>
      <c r="C348" s="27"/>
      <c r="D348" s="160" t="s">
        <v>351</v>
      </c>
      <c r="E348" s="160"/>
      <c r="F348" s="22" t="s">
        <v>352</v>
      </c>
      <c r="G348" s="53">
        <f>SUM(+G349)</f>
        <v>3000</v>
      </c>
    </row>
    <row r="349" spans="1:7" ht="15" customHeight="1" thickBot="1">
      <c r="A349" s="195" t="s">
        <v>1061</v>
      </c>
      <c r="B349" s="174"/>
      <c r="C349" s="175"/>
      <c r="D349" s="176"/>
      <c r="E349" s="176" t="s">
        <v>670</v>
      </c>
      <c r="F349" s="217" t="s">
        <v>671</v>
      </c>
      <c r="G349" s="119">
        <v>3000</v>
      </c>
    </row>
    <row r="350" spans="1:7" ht="15" customHeight="1">
      <c r="A350" s="316" t="s">
        <v>947</v>
      </c>
      <c r="B350" s="317"/>
      <c r="C350" s="317"/>
      <c r="D350" s="317"/>
      <c r="E350" s="317"/>
      <c r="F350" s="318"/>
      <c r="G350" s="246">
        <f>SUM(+G351)</f>
        <v>780000</v>
      </c>
    </row>
    <row r="351" spans="1:7" ht="15" customHeight="1">
      <c r="A351" s="319" t="s">
        <v>949</v>
      </c>
      <c r="B351" s="320"/>
      <c r="C351" s="320"/>
      <c r="D351" s="320"/>
      <c r="E351" s="320"/>
      <c r="F351" s="321"/>
      <c r="G351" s="245">
        <f>SUM(G352+G358)</f>
        <v>780000</v>
      </c>
    </row>
    <row r="352" spans="1:7" ht="15" customHeight="1">
      <c r="A352" s="322" t="s">
        <v>950</v>
      </c>
      <c r="B352" s="323"/>
      <c r="C352" s="323"/>
      <c r="D352" s="323"/>
      <c r="E352" s="323"/>
      <c r="F352" s="324"/>
      <c r="G352" s="243">
        <f>SUM(G355)</f>
        <v>330000</v>
      </c>
    </row>
    <row r="353" spans="1:7" ht="15" customHeight="1" thickBot="1">
      <c r="A353" s="304" t="s">
        <v>641</v>
      </c>
      <c r="B353" s="305"/>
      <c r="C353" s="305"/>
      <c r="D353" s="305"/>
      <c r="E353" s="305"/>
      <c r="F353" s="306"/>
      <c r="G353" s="253"/>
    </row>
    <row r="354" spans="1:7" ht="15" customHeight="1">
      <c r="A354" s="168"/>
      <c r="B354" s="27" t="s">
        <v>399</v>
      </c>
      <c r="C354" s="169"/>
      <c r="D354" s="169"/>
      <c r="E354" s="169"/>
      <c r="F354" s="76" t="s">
        <v>415</v>
      </c>
      <c r="G354" s="56"/>
    </row>
    <row r="355" spans="1:7" ht="15" customHeight="1">
      <c r="A355" s="171"/>
      <c r="B355" s="169"/>
      <c r="C355" s="27" t="s">
        <v>249</v>
      </c>
      <c r="D355" s="169"/>
      <c r="E355" s="169"/>
      <c r="F355" s="27" t="s">
        <v>250</v>
      </c>
      <c r="G355" s="41">
        <f>SUM(+G356)</f>
        <v>330000</v>
      </c>
    </row>
    <row r="356" spans="1:7" ht="15" customHeight="1">
      <c r="A356" s="172"/>
      <c r="B356" s="170"/>
      <c r="C356" s="170"/>
      <c r="D356" s="160" t="s">
        <v>284</v>
      </c>
      <c r="E356" s="170"/>
      <c r="F356" s="22" t="s">
        <v>402</v>
      </c>
      <c r="G356" s="53">
        <f>SUM(G357:G357)</f>
        <v>330000</v>
      </c>
    </row>
    <row r="357" spans="1:7" ht="15" customHeight="1" thickBot="1">
      <c r="A357" s="172" t="s">
        <v>1062</v>
      </c>
      <c r="B357" s="170"/>
      <c r="C357" s="170"/>
      <c r="D357" s="160"/>
      <c r="E357" s="170" t="s">
        <v>285</v>
      </c>
      <c r="F357" s="230" t="s">
        <v>442</v>
      </c>
      <c r="G357" s="205">
        <v>330000</v>
      </c>
    </row>
    <row r="358" spans="1:7" ht="15" customHeight="1">
      <c r="A358" s="310" t="s">
        <v>950</v>
      </c>
      <c r="B358" s="311"/>
      <c r="C358" s="311"/>
      <c r="D358" s="311"/>
      <c r="E358" s="311"/>
      <c r="F358" s="312"/>
      <c r="G358" s="248">
        <f>SUM(G359+G387+G409+G428+G451+G472+G493+G519+G542)</f>
        <v>450000</v>
      </c>
    </row>
    <row r="359" spans="1:7" s="29" customFormat="1" ht="15" customHeight="1" thickBot="1">
      <c r="A359" s="325" t="s">
        <v>997</v>
      </c>
      <c r="B359" s="326"/>
      <c r="C359" s="326"/>
      <c r="D359" s="326"/>
      <c r="E359" s="326"/>
      <c r="F359" s="327"/>
      <c r="G359" s="266">
        <f>SUM(G367+G379+G361+G383)</f>
        <v>50000</v>
      </c>
    </row>
    <row r="360" spans="1:7" ht="15" customHeight="1">
      <c r="A360" s="168"/>
      <c r="B360" s="27" t="s">
        <v>399</v>
      </c>
      <c r="C360" s="169"/>
      <c r="D360" s="169"/>
      <c r="E360" s="169"/>
      <c r="F360" s="76" t="s">
        <v>415</v>
      </c>
      <c r="G360" s="56"/>
    </row>
    <row r="361" spans="1:7" ht="15" customHeight="1">
      <c r="A361" s="168"/>
      <c r="B361" s="169"/>
      <c r="C361" s="27" t="s">
        <v>234</v>
      </c>
      <c r="D361" s="169"/>
      <c r="E361" s="169"/>
      <c r="F361" s="27" t="s">
        <v>235</v>
      </c>
      <c r="G361" s="56">
        <f>SUM(G362+G364)</f>
        <v>19700</v>
      </c>
    </row>
    <row r="362" spans="1:7" ht="15" customHeight="1">
      <c r="A362" s="168"/>
      <c r="B362" s="170"/>
      <c r="C362" s="170"/>
      <c r="D362" s="160" t="s">
        <v>236</v>
      </c>
      <c r="E362" s="170"/>
      <c r="F362" s="22" t="s">
        <v>237</v>
      </c>
      <c r="G362" s="101">
        <f>SUM(G363)</f>
        <v>16800</v>
      </c>
    </row>
    <row r="363" spans="1:7" ht="15" customHeight="1">
      <c r="A363" s="171" t="s">
        <v>1063</v>
      </c>
      <c r="B363" s="170"/>
      <c r="C363" s="170"/>
      <c r="D363" s="170"/>
      <c r="E363" s="170" t="s">
        <v>238</v>
      </c>
      <c r="F363" s="23" t="s">
        <v>416</v>
      </c>
      <c r="G363" s="102">
        <v>16800</v>
      </c>
    </row>
    <row r="364" spans="1:7" ht="15" customHeight="1">
      <c r="A364" s="171"/>
      <c r="B364" s="170"/>
      <c r="C364" s="170"/>
      <c r="D364" s="160" t="s">
        <v>243</v>
      </c>
      <c r="E364" s="170"/>
      <c r="F364" s="22" t="s">
        <v>244</v>
      </c>
      <c r="G364" s="101">
        <f>SUM(G365:G366)</f>
        <v>2900</v>
      </c>
    </row>
    <row r="365" spans="1:7" ht="15" customHeight="1">
      <c r="A365" s="171" t="s">
        <v>1064</v>
      </c>
      <c r="B365" s="170"/>
      <c r="C365" s="170"/>
      <c r="D365" s="170"/>
      <c r="E365" s="170" t="s">
        <v>245</v>
      </c>
      <c r="F365" s="23" t="s">
        <v>246</v>
      </c>
      <c r="G365" s="102">
        <v>2600</v>
      </c>
    </row>
    <row r="366" spans="1:7" ht="15" customHeight="1">
      <c r="A366" s="171" t="s">
        <v>1065</v>
      </c>
      <c r="B366" s="170"/>
      <c r="C366" s="170"/>
      <c r="D366" s="170"/>
      <c r="E366" s="170" t="s">
        <v>247</v>
      </c>
      <c r="F366" s="23" t="s">
        <v>248</v>
      </c>
      <c r="G366" s="102">
        <v>300</v>
      </c>
    </row>
    <row r="367" spans="1:7" ht="15" customHeight="1">
      <c r="A367" s="171"/>
      <c r="B367" s="169"/>
      <c r="C367" s="27" t="s">
        <v>249</v>
      </c>
      <c r="D367" s="169"/>
      <c r="E367" s="169"/>
      <c r="F367" s="27" t="s">
        <v>250</v>
      </c>
      <c r="G367" s="41">
        <f>SUM(G373+G370+G377+G368)</f>
        <v>24800</v>
      </c>
    </row>
    <row r="368" spans="1:7" ht="15" customHeight="1">
      <c r="A368" s="171"/>
      <c r="B368" s="169"/>
      <c r="C368" s="27"/>
      <c r="D368" s="160" t="s">
        <v>251</v>
      </c>
      <c r="E368" s="169"/>
      <c r="F368" s="22" t="s">
        <v>252</v>
      </c>
      <c r="G368" s="53">
        <f>SUM(G369)</f>
        <v>6000</v>
      </c>
    </row>
    <row r="369" spans="1:7" ht="15" customHeight="1">
      <c r="A369" s="171" t="s">
        <v>1066</v>
      </c>
      <c r="B369" s="169"/>
      <c r="C369" s="27"/>
      <c r="D369" s="170"/>
      <c r="E369" s="170" t="s">
        <v>253</v>
      </c>
      <c r="F369" s="23" t="s">
        <v>254</v>
      </c>
      <c r="G369" s="30">
        <v>6000</v>
      </c>
    </row>
    <row r="370" spans="1:7" ht="15" customHeight="1">
      <c r="A370" s="171"/>
      <c r="B370" s="169"/>
      <c r="C370" s="27"/>
      <c r="D370" s="160" t="s">
        <v>258</v>
      </c>
      <c r="E370" s="169"/>
      <c r="F370" s="22" t="s">
        <v>259</v>
      </c>
      <c r="G370" s="53">
        <f>SUM(G371:G372)</f>
        <v>5000</v>
      </c>
    </row>
    <row r="371" spans="1:7" ht="15" customHeight="1">
      <c r="A371" s="171" t="s">
        <v>1067</v>
      </c>
      <c r="B371" s="169"/>
      <c r="C371" s="27"/>
      <c r="D371" s="160"/>
      <c r="E371" s="170" t="s">
        <v>260</v>
      </c>
      <c r="F371" s="23" t="s">
        <v>439</v>
      </c>
      <c r="G371" s="30">
        <v>1500</v>
      </c>
    </row>
    <row r="372" spans="1:7" ht="15" customHeight="1">
      <c r="A372" s="171" t="s">
        <v>1068</v>
      </c>
      <c r="B372" s="169"/>
      <c r="C372" s="27"/>
      <c r="D372" s="160"/>
      <c r="E372" s="170" t="s">
        <v>263</v>
      </c>
      <c r="F372" s="23" t="s">
        <v>264</v>
      </c>
      <c r="G372" s="30">
        <v>3500</v>
      </c>
    </row>
    <row r="373" spans="1:7" ht="15" customHeight="1">
      <c r="A373" s="172"/>
      <c r="B373" s="170"/>
      <c r="C373" s="170"/>
      <c r="D373" s="160" t="s">
        <v>268</v>
      </c>
      <c r="E373" s="169"/>
      <c r="F373" s="22" t="s">
        <v>269</v>
      </c>
      <c r="G373" s="53">
        <f>SUM(G374:G376)</f>
        <v>8300</v>
      </c>
    </row>
    <row r="374" spans="1:7" ht="15" customHeight="1">
      <c r="A374" s="172" t="s">
        <v>1069</v>
      </c>
      <c r="B374" s="170"/>
      <c r="C374" s="170"/>
      <c r="D374" s="160"/>
      <c r="E374" s="170" t="s">
        <v>270</v>
      </c>
      <c r="F374" s="23" t="s">
        <v>271</v>
      </c>
      <c r="G374" s="30">
        <v>6000</v>
      </c>
    </row>
    <row r="375" spans="1:7" ht="15" customHeight="1">
      <c r="A375" s="172" t="s">
        <v>1070</v>
      </c>
      <c r="B375" s="170"/>
      <c r="C375" s="170"/>
      <c r="D375" s="170"/>
      <c r="E375" s="170" t="s">
        <v>274</v>
      </c>
      <c r="F375" s="23" t="s">
        <v>450</v>
      </c>
      <c r="G375" s="30">
        <v>1500</v>
      </c>
    </row>
    <row r="376" spans="1:7" ht="15" customHeight="1">
      <c r="A376" s="172" t="s">
        <v>1071</v>
      </c>
      <c r="B376" s="170"/>
      <c r="C376" s="170"/>
      <c r="D376" s="170"/>
      <c r="E376" s="170" t="s">
        <v>275</v>
      </c>
      <c r="F376" s="23" t="s">
        <v>276</v>
      </c>
      <c r="G376" s="30">
        <v>800</v>
      </c>
    </row>
    <row r="377" spans="1:7" ht="15" customHeight="1">
      <c r="A377" s="172"/>
      <c r="B377" s="170"/>
      <c r="C377" s="170"/>
      <c r="D377" s="160" t="s">
        <v>284</v>
      </c>
      <c r="E377" s="170"/>
      <c r="F377" s="22" t="s">
        <v>402</v>
      </c>
      <c r="G377" s="53">
        <f>SUM(G378:G378)</f>
        <v>5500</v>
      </c>
    </row>
    <row r="378" spans="1:7" ht="15" customHeight="1">
      <c r="A378" s="172" t="s">
        <v>1072</v>
      </c>
      <c r="B378" s="170"/>
      <c r="C378" s="170"/>
      <c r="D378" s="160"/>
      <c r="E378" s="170" t="s">
        <v>288</v>
      </c>
      <c r="F378" s="23" t="s">
        <v>289</v>
      </c>
      <c r="G378" s="30">
        <v>5500</v>
      </c>
    </row>
    <row r="379" spans="1:7" ht="15" customHeight="1">
      <c r="A379" s="172"/>
      <c r="B379" s="170"/>
      <c r="C379" s="76" t="s">
        <v>292</v>
      </c>
      <c r="D379" s="160"/>
      <c r="E379" s="160"/>
      <c r="F379" s="27" t="s">
        <v>328</v>
      </c>
      <c r="G379" s="41">
        <f>SUM(G380)</f>
        <v>1000</v>
      </c>
    </row>
    <row r="380" spans="1:7" ht="15" customHeight="1">
      <c r="A380" s="172"/>
      <c r="B380" s="170"/>
      <c r="C380" s="76"/>
      <c r="D380" s="160" t="s">
        <v>332</v>
      </c>
      <c r="E380" s="160"/>
      <c r="F380" s="22" t="s">
        <v>333</v>
      </c>
      <c r="G380" s="53">
        <f>SUM(G381:G381)</f>
        <v>1000</v>
      </c>
    </row>
    <row r="381" spans="1:7" ht="15" customHeight="1" thickBot="1">
      <c r="A381" s="185" t="s">
        <v>1073</v>
      </c>
      <c r="B381" s="176"/>
      <c r="C381" s="175"/>
      <c r="D381" s="176"/>
      <c r="E381" s="176" t="s">
        <v>334</v>
      </c>
      <c r="F381" s="35" t="s">
        <v>335</v>
      </c>
      <c r="G381" s="119">
        <v>1000</v>
      </c>
    </row>
    <row r="382" spans="1:7" ht="15" customHeight="1">
      <c r="A382" s="172"/>
      <c r="B382" s="76" t="s">
        <v>400</v>
      </c>
      <c r="C382" s="27"/>
      <c r="D382" s="169"/>
      <c r="E382" s="170"/>
      <c r="F382" s="27" t="s">
        <v>422</v>
      </c>
      <c r="G382" s="102"/>
    </row>
    <row r="383" spans="1:7" ht="15" customHeight="1">
      <c r="A383" s="168"/>
      <c r="B383" s="169"/>
      <c r="C383" s="27" t="s">
        <v>362</v>
      </c>
      <c r="D383" s="169"/>
      <c r="E383" s="169"/>
      <c r="F383" s="27" t="s">
        <v>363</v>
      </c>
      <c r="G383" s="41">
        <f>+G384</f>
        <v>4500</v>
      </c>
    </row>
    <row r="384" spans="1:7" ht="15" customHeight="1">
      <c r="A384" s="168"/>
      <c r="B384" s="169"/>
      <c r="C384" s="27"/>
      <c r="D384" s="160" t="s">
        <v>370</v>
      </c>
      <c r="E384" s="169"/>
      <c r="F384" s="22" t="s">
        <v>371</v>
      </c>
      <c r="G384" s="53">
        <f>SUM(G385:G386)</f>
        <v>4500</v>
      </c>
    </row>
    <row r="385" spans="1:7" ht="15" customHeight="1">
      <c r="A385" s="172" t="s">
        <v>10</v>
      </c>
      <c r="B385" s="170"/>
      <c r="C385" s="27"/>
      <c r="D385" s="170"/>
      <c r="E385" s="170" t="s">
        <v>372</v>
      </c>
      <c r="F385" s="105" t="s">
        <v>373</v>
      </c>
      <c r="G385" s="30">
        <v>1500</v>
      </c>
    </row>
    <row r="386" spans="1:7" ht="15" customHeight="1" thickBot="1">
      <c r="A386" s="195" t="s">
        <v>1074</v>
      </c>
      <c r="B386" s="174"/>
      <c r="C386" s="175"/>
      <c r="D386" s="176"/>
      <c r="E386" s="176" t="s">
        <v>376</v>
      </c>
      <c r="F386" s="35" t="s">
        <v>377</v>
      </c>
      <c r="G386" s="119">
        <v>3000</v>
      </c>
    </row>
    <row r="387" spans="1:7" s="29" customFormat="1" ht="15" customHeight="1" thickBot="1">
      <c r="A387" s="328" t="s">
        <v>996</v>
      </c>
      <c r="B387" s="329"/>
      <c r="C387" s="329"/>
      <c r="D387" s="329"/>
      <c r="E387" s="329"/>
      <c r="F387" s="330"/>
      <c r="G387" s="256">
        <f>SUM(G389+G402+G406)</f>
        <v>50000</v>
      </c>
    </row>
    <row r="388" spans="1:7" ht="15" customHeight="1">
      <c r="A388" s="168"/>
      <c r="B388" s="27" t="s">
        <v>399</v>
      </c>
      <c r="C388" s="169"/>
      <c r="D388" s="169"/>
      <c r="E388" s="169"/>
      <c r="F388" s="76" t="s">
        <v>415</v>
      </c>
      <c r="G388" s="56"/>
    </row>
    <row r="389" spans="1:7" ht="15" customHeight="1">
      <c r="A389" s="171"/>
      <c r="B389" s="169"/>
      <c r="C389" s="27" t="s">
        <v>249</v>
      </c>
      <c r="D389" s="169"/>
      <c r="E389" s="169"/>
      <c r="F389" s="27" t="s">
        <v>250</v>
      </c>
      <c r="G389" s="41">
        <f>SUM(G394+G392+G399+G390)</f>
        <v>39500</v>
      </c>
    </row>
    <row r="390" spans="1:7" ht="15" customHeight="1">
      <c r="A390" s="171"/>
      <c r="B390" s="169"/>
      <c r="C390" s="27"/>
      <c r="D390" s="160" t="s">
        <v>251</v>
      </c>
      <c r="E390" s="169"/>
      <c r="F390" s="22" t="s">
        <v>252</v>
      </c>
      <c r="G390" s="53">
        <f>SUM(G391)</f>
        <v>15000</v>
      </c>
    </row>
    <row r="391" spans="1:7" ht="15" customHeight="1">
      <c r="A391" s="171" t="s">
        <v>1075</v>
      </c>
      <c r="B391" s="169"/>
      <c r="C391" s="27"/>
      <c r="D391" s="170"/>
      <c r="E391" s="170" t="s">
        <v>253</v>
      </c>
      <c r="F391" s="23" t="s">
        <v>254</v>
      </c>
      <c r="G391" s="30">
        <v>15000</v>
      </c>
    </row>
    <row r="392" spans="1:7" ht="15" customHeight="1">
      <c r="A392" s="171"/>
      <c r="B392" s="169"/>
      <c r="C392" s="27"/>
      <c r="D392" s="160" t="s">
        <v>258</v>
      </c>
      <c r="E392" s="169"/>
      <c r="F392" s="22" t="s">
        <v>259</v>
      </c>
      <c r="G392" s="53">
        <f>SUM(G393:G393)</f>
        <v>2000</v>
      </c>
    </row>
    <row r="393" spans="1:7" ht="15" customHeight="1">
      <c r="A393" s="171" t="s">
        <v>1076</v>
      </c>
      <c r="B393" s="169"/>
      <c r="C393" s="27"/>
      <c r="D393" s="160"/>
      <c r="E393" s="170" t="s">
        <v>260</v>
      </c>
      <c r="F393" s="23" t="s">
        <v>439</v>
      </c>
      <c r="G393" s="30">
        <v>2000</v>
      </c>
    </row>
    <row r="394" spans="1:7" ht="15" customHeight="1">
      <c r="A394" s="172"/>
      <c r="B394" s="170"/>
      <c r="C394" s="170"/>
      <c r="D394" s="160" t="s">
        <v>268</v>
      </c>
      <c r="E394" s="169"/>
      <c r="F394" s="22" t="s">
        <v>269</v>
      </c>
      <c r="G394" s="53">
        <f>SUM(G395:G398)</f>
        <v>8000</v>
      </c>
    </row>
    <row r="395" spans="1:7" ht="15" customHeight="1">
      <c r="A395" s="172" t="s">
        <v>1077</v>
      </c>
      <c r="B395" s="170"/>
      <c r="C395" s="170"/>
      <c r="D395" s="160"/>
      <c r="E395" s="170" t="s">
        <v>270</v>
      </c>
      <c r="F395" s="23" t="s">
        <v>271</v>
      </c>
      <c r="G395" s="30">
        <v>2000</v>
      </c>
    </row>
    <row r="396" spans="1:7" ht="15" customHeight="1">
      <c r="A396" s="172" t="s">
        <v>1078</v>
      </c>
      <c r="B396" s="170"/>
      <c r="C396" s="170"/>
      <c r="D396" s="170"/>
      <c r="E396" s="170" t="s">
        <v>274</v>
      </c>
      <c r="F396" s="23" t="s">
        <v>450</v>
      </c>
      <c r="G396" s="30">
        <v>2000</v>
      </c>
    </row>
    <row r="397" spans="1:7" ht="15" customHeight="1">
      <c r="A397" s="172" t="s">
        <v>1079</v>
      </c>
      <c r="B397" s="170"/>
      <c r="C397" s="170"/>
      <c r="D397" s="170"/>
      <c r="E397" s="170" t="s">
        <v>275</v>
      </c>
      <c r="F397" s="23" t="s">
        <v>276</v>
      </c>
      <c r="G397" s="30">
        <v>2000</v>
      </c>
    </row>
    <row r="398" spans="1:7" ht="15" customHeight="1">
      <c r="A398" s="172" t="s">
        <v>1080</v>
      </c>
      <c r="B398" s="170"/>
      <c r="C398" s="170"/>
      <c r="D398" s="170"/>
      <c r="E398" s="170" t="s">
        <v>279</v>
      </c>
      <c r="F398" s="23" t="s">
        <v>408</v>
      </c>
      <c r="G398" s="30">
        <v>2000</v>
      </c>
    </row>
    <row r="399" spans="1:7" ht="15" customHeight="1">
      <c r="A399" s="172"/>
      <c r="B399" s="170"/>
      <c r="C399" s="170"/>
      <c r="D399" s="160" t="s">
        <v>284</v>
      </c>
      <c r="E399" s="170"/>
      <c r="F399" s="22" t="s">
        <v>402</v>
      </c>
      <c r="G399" s="53">
        <f>SUM(G400:G401)</f>
        <v>14500</v>
      </c>
    </row>
    <row r="400" spans="1:7" ht="15" customHeight="1">
      <c r="A400" s="172" t="s">
        <v>1081</v>
      </c>
      <c r="B400" s="170"/>
      <c r="C400" s="170"/>
      <c r="D400" s="160"/>
      <c r="E400" s="170" t="s">
        <v>288</v>
      </c>
      <c r="F400" s="23" t="s">
        <v>289</v>
      </c>
      <c r="G400" s="30">
        <v>4000</v>
      </c>
    </row>
    <row r="401" spans="1:7" ht="15" customHeight="1">
      <c r="A401" s="172" t="s">
        <v>1082</v>
      </c>
      <c r="B401" s="170"/>
      <c r="C401" s="170"/>
      <c r="D401" s="170"/>
      <c r="E401" s="170" t="s">
        <v>290</v>
      </c>
      <c r="F401" s="23" t="s">
        <v>632</v>
      </c>
      <c r="G401" s="30">
        <v>10500</v>
      </c>
    </row>
    <row r="402" spans="1:7" ht="15" customHeight="1">
      <c r="A402" s="172"/>
      <c r="B402" s="170"/>
      <c r="C402" s="76" t="s">
        <v>292</v>
      </c>
      <c r="D402" s="160"/>
      <c r="E402" s="160"/>
      <c r="F402" s="27" t="s">
        <v>328</v>
      </c>
      <c r="G402" s="41">
        <f>SUM(G403)</f>
        <v>500</v>
      </c>
    </row>
    <row r="403" spans="1:7" ht="15" customHeight="1">
      <c r="A403" s="172"/>
      <c r="B403" s="170"/>
      <c r="C403" s="76"/>
      <c r="D403" s="160" t="s">
        <v>332</v>
      </c>
      <c r="E403" s="160"/>
      <c r="F403" s="22" t="s">
        <v>333</v>
      </c>
      <c r="G403" s="53">
        <f>SUM(G404:G404)</f>
        <v>500</v>
      </c>
    </row>
    <row r="404" spans="1:7" ht="15" customHeight="1">
      <c r="A404" s="172" t="s">
        <v>22</v>
      </c>
      <c r="B404" s="170"/>
      <c r="C404" s="76"/>
      <c r="D404" s="170"/>
      <c r="E404" s="170" t="s">
        <v>334</v>
      </c>
      <c r="F404" s="23" t="s">
        <v>335</v>
      </c>
      <c r="G404" s="30">
        <v>500</v>
      </c>
    </row>
    <row r="405" spans="1:7" ht="15" customHeight="1">
      <c r="A405" s="172"/>
      <c r="B405" s="76" t="s">
        <v>400</v>
      </c>
      <c r="C405" s="27"/>
      <c r="D405" s="169"/>
      <c r="E405" s="170"/>
      <c r="F405" s="27" t="s">
        <v>422</v>
      </c>
      <c r="G405" s="102"/>
    </row>
    <row r="406" spans="1:7" ht="15" customHeight="1">
      <c r="A406" s="168"/>
      <c r="B406" s="169"/>
      <c r="C406" s="27" t="s">
        <v>362</v>
      </c>
      <c r="D406" s="169"/>
      <c r="E406" s="169"/>
      <c r="F406" s="27" t="s">
        <v>363</v>
      </c>
      <c r="G406" s="41">
        <f>+G407</f>
        <v>10000</v>
      </c>
    </row>
    <row r="407" spans="1:7" ht="15" customHeight="1">
      <c r="A407" s="168"/>
      <c r="B407" s="169"/>
      <c r="C407" s="27"/>
      <c r="D407" s="160" t="s">
        <v>370</v>
      </c>
      <c r="E407" s="169"/>
      <c r="F407" s="22" t="s">
        <v>371</v>
      </c>
      <c r="G407" s="53">
        <f>SUM(G408:G408)</f>
        <v>10000</v>
      </c>
    </row>
    <row r="408" spans="1:7" ht="15" customHeight="1" thickBot="1">
      <c r="A408" s="172" t="s">
        <v>23</v>
      </c>
      <c r="B408" s="170"/>
      <c r="C408" s="27"/>
      <c r="D408" s="170"/>
      <c r="E408" s="170" t="s">
        <v>372</v>
      </c>
      <c r="F408" s="105" t="s">
        <v>373</v>
      </c>
      <c r="G408" s="30">
        <v>10000</v>
      </c>
    </row>
    <row r="409" spans="1:7" s="29" customFormat="1" ht="15" customHeight="1" thickBot="1">
      <c r="A409" s="328" t="s">
        <v>995</v>
      </c>
      <c r="B409" s="329"/>
      <c r="C409" s="329"/>
      <c r="D409" s="329"/>
      <c r="E409" s="329"/>
      <c r="F409" s="330"/>
      <c r="G409" s="256">
        <f>SUM(G411+G425)</f>
        <v>50000</v>
      </c>
    </row>
    <row r="410" spans="1:7" ht="15" customHeight="1">
      <c r="A410" s="168"/>
      <c r="B410" s="27" t="s">
        <v>399</v>
      </c>
      <c r="C410" s="169"/>
      <c r="D410" s="169"/>
      <c r="E410" s="169"/>
      <c r="F410" s="76" t="s">
        <v>415</v>
      </c>
      <c r="G410" s="56"/>
    </row>
    <row r="411" spans="1:7" ht="15" customHeight="1">
      <c r="A411" s="171"/>
      <c r="B411" s="169"/>
      <c r="C411" s="27" t="s">
        <v>249</v>
      </c>
      <c r="D411" s="169"/>
      <c r="E411" s="169"/>
      <c r="F411" s="27" t="s">
        <v>250</v>
      </c>
      <c r="G411" s="41">
        <f>SUM(G417+G414+G422+G412)</f>
        <v>49400</v>
      </c>
    </row>
    <row r="412" spans="1:7" ht="15" customHeight="1">
      <c r="A412" s="171"/>
      <c r="B412" s="169"/>
      <c r="C412" s="27"/>
      <c r="D412" s="160" t="s">
        <v>251</v>
      </c>
      <c r="E412" s="169"/>
      <c r="F412" s="22" t="s">
        <v>252</v>
      </c>
      <c r="G412" s="53">
        <f>SUM(G413)</f>
        <v>7000</v>
      </c>
    </row>
    <row r="413" spans="1:7" ht="15" customHeight="1">
      <c r="A413" s="171" t="s">
        <v>24</v>
      </c>
      <c r="B413" s="169"/>
      <c r="C413" s="27"/>
      <c r="D413" s="170"/>
      <c r="E413" s="170" t="s">
        <v>253</v>
      </c>
      <c r="F413" s="23" t="s">
        <v>254</v>
      </c>
      <c r="G413" s="30">
        <v>7000</v>
      </c>
    </row>
    <row r="414" spans="1:7" ht="15" customHeight="1">
      <c r="A414" s="171"/>
      <c r="B414" s="169"/>
      <c r="C414" s="27"/>
      <c r="D414" s="160" t="s">
        <v>258</v>
      </c>
      <c r="E414" s="169"/>
      <c r="F414" s="22" t="s">
        <v>259</v>
      </c>
      <c r="G414" s="53">
        <f>SUM(G415:G416)</f>
        <v>4000</v>
      </c>
    </row>
    <row r="415" spans="1:7" ht="15" customHeight="1">
      <c r="A415" s="171" t="s">
        <v>25</v>
      </c>
      <c r="B415" s="169"/>
      <c r="C415" s="27"/>
      <c r="D415" s="160"/>
      <c r="E415" s="170" t="s">
        <v>260</v>
      </c>
      <c r="F415" s="23" t="s">
        <v>439</v>
      </c>
      <c r="G415" s="30">
        <v>3000</v>
      </c>
    </row>
    <row r="416" spans="1:7" ht="15" customHeight="1">
      <c r="A416" s="171" t="s">
        <v>26</v>
      </c>
      <c r="B416" s="169"/>
      <c r="C416" s="27"/>
      <c r="D416" s="160"/>
      <c r="E416" s="170" t="s">
        <v>263</v>
      </c>
      <c r="F416" s="23" t="s">
        <v>264</v>
      </c>
      <c r="G416" s="30">
        <v>1000</v>
      </c>
    </row>
    <row r="417" spans="1:7" ht="15" customHeight="1">
      <c r="A417" s="172"/>
      <c r="B417" s="170"/>
      <c r="C417" s="170"/>
      <c r="D417" s="160" t="s">
        <v>268</v>
      </c>
      <c r="E417" s="169"/>
      <c r="F417" s="22" t="s">
        <v>269</v>
      </c>
      <c r="G417" s="53">
        <f>SUM(G418:G421)</f>
        <v>28700</v>
      </c>
    </row>
    <row r="418" spans="1:7" ht="15" customHeight="1">
      <c r="A418" s="172" t="s">
        <v>27</v>
      </c>
      <c r="B418" s="170"/>
      <c r="C418" s="170"/>
      <c r="D418" s="160"/>
      <c r="E418" s="170" t="s">
        <v>270</v>
      </c>
      <c r="F418" s="23" t="s">
        <v>271</v>
      </c>
      <c r="G418" s="30">
        <v>2000</v>
      </c>
    </row>
    <row r="419" spans="1:7" ht="15" customHeight="1">
      <c r="A419" s="172" t="s">
        <v>467</v>
      </c>
      <c r="B419" s="170"/>
      <c r="C419" s="170"/>
      <c r="D419" s="160"/>
      <c r="E419" s="170" t="s">
        <v>272</v>
      </c>
      <c r="F419" s="23" t="s">
        <v>273</v>
      </c>
      <c r="G419" s="30">
        <v>700</v>
      </c>
    </row>
    <row r="420" spans="1:7" ht="15" customHeight="1">
      <c r="A420" s="172" t="s">
        <v>468</v>
      </c>
      <c r="B420" s="170"/>
      <c r="C420" s="170"/>
      <c r="D420" s="170"/>
      <c r="E420" s="170" t="s">
        <v>274</v>
      </c>
      <c r="F420" s="23" t="s">
        <v>450</v>
      </c>
      <c r="G420" s="30">
        <v>7000</v>
      </c>
    </row>
    <row r="421" spans="1:7" ht="15" customHeight="1">
      <c r="A421" s="172" t="s">
        <v>469</v>
      </c>
      <c r="B421" s="170"/>
      <c r="C421" s="170"/>
      <c r="D421" s="170"/>
      <c r="E421" s="170" t="s">
        <v>279</v>
      </c>
      <c r="F421" s="23" t="s">
        <v>408</v>
      </c>
      <c r="G421" s="30">
        <v>19000</v>
      </c>
    </row>
    <row r="422" spans="1:7" ht="15" customHeight="1">
      <c r="A422" s="172"/>
      <c r="B422" s="170"/>
      <c r="C422" s="170"/>
      <c r="D422" s="160" t="s">
        <v>284</v>
      </c>
      <c r="E422" s="170"/>
      <c r="F422" s="22" t="s">
        <v>402</v>
      </c>
      <c r="G422" s="53">
        <f>SUM(G423:G424)</f>
        <v>9700</v>
      </c>
    </row>
    <row r="423" spans="1:7" ht="15" customHeight="1">
      <c r="A423" s="172" t="s">
        <v>470</v>
      </c>
      <c r="B423" s="170"/>
      <c r="C423" s="170"/>
      <c r="D423" s="160"/>
      <c r="E423" s="170" t="s">
        <v>288</v>
      </c>
      <c r="F423" s="23" t="s">
        <v>289</v>
      </c>
      <c r="G423" s="30">
        <v>5000</v>
      </c>
    </row>
    <row r="424" spans="1:7" ht="15" customHeight="1">
      <c r="A424" s="172" t="s">
        <v>471</v>
      </c>
      <c r="B424" s="170"/>
      <c r="C424" s="170"/>
      <c r="D424" s="170"/>
      <c r="E424" s="170" t="s">
        <v>290</v>
      </c>
      <c r="F424" s="23" t="s">
        <v>70</v>
      </c>
      <c r="G424" s="30">
        <v>4700</v>
      </c>
    </row>
    <row r="425" spans="1:7" ht="15" customHeight="1">
      <c r="A425" s="172"/>
      <c r="B425" s="170"/>
      <c r="C425" s="76" t="s">
        <v>292</v>
      </c>
      <c r="D425" s="160"/>
      <c r="E425" s="160"/>
      <c r="F425" s="27" t="s">
        <v>328</v>
      </c>
      <c r="G425" s="41">
        <f>SUM(G426)</f>
        <v>600</v>
      </c>
    </row>
    <row r="426" spans="1:7" ht="15" customHeight="1">
      <c r="A426" s="172"/>
      <c r="B426" s="170"/>
      <c r="C426" s="76"/>
      <c r="D426" s="160" t="s">
        <v>332</v>
      </c>
      <c r="E426" s="160"/>
      <c r="F426" s="22" t="s">
        <v>333</v>
      </c>
      <c r="G426" s="53">
        <f>SUM(G427:G427)</f>
        <v>600</v>
      </c>
    </row>
    <row r="427" spans="1:7" ht="15" customHeight="1" thickBot="1">
      <c r="A427" s="172" t="s">
        <v>472</v>
      </c>
      <c r="B427" s="170"/>
      <c r="C427" s="76"/>
      <c r="D427" s="170"/>
      <c r="E427" s="170" t="s">
        <v>334</v>
      </c>
      <c r="F427" s="23" t="s">
        <v>335</v>
      </c>
      <c r="G427" s="30">
        <v>600</v>
      </c>
    </row>
    <row r="428" spans="1:7" s="29" customFormat="1" ht="15" customHeight="1" thickBot="1">
      <c r="A428" s="328" t="s">
        <v>994</v>
      </c>
      <c r="B428" s="329"/>
      <c r="C428" s="329"/>
      <c r="D428" s="329"/>
      <c r="E428" s="329"/>
      <c r="F428" s="330"/>
      <c r="G428" s="256">
        <f>SUM(G430+G444+G448)</f>
        <v>50000</v>
      </c>
    </row>
    <row r="429" spans="1:7" ht="15" customHeight="1">
      <c r="A429" s="168"/>
      <c r="B429" s="27" t="s">
        <v>399</v>
      </c>
      <c r="C429" s="169"/>
      <c r="D429" s="169"/>
      <c r="E429" s="169"/>
      <c r="F429" s="76" t="s">
        <v>415</v>
      </c>
      <c r="G429" s="56"/>
    </row>
    <row r="430" spans="1:7" ht="15" customHeight="1">
      <c r="A430" s="171"/>
      <c r="B430" s="169"/>
      <c r="C430" s="27" t="s">
        <v>249</v>
      </c>
      <c r="D430" s="169"/>
      <c r="E430" s="169"/>
      <c r="F430" s="27" t="s">
        <v>250</v>
      </c>
      <c r="G430" s="41">
        <f>SUM(G436+G433+G441+G431)</f>
        <v>27500</v>
      </c>
    </row>
    <row r="431" spans="1:7" ht="15" customHeight="1">
      <c r="A431" s="171"/>
      <c r="B431" s="169"/>
      <c r="C431" s="27"/>
      <c r="D431" s="160" t="s">
        <v>251</v>
      </c>
      <c r="E431" s="169"/>
      <c r="F431" s="22" t="s">
        <v>252</v>
      </c>
      <c r="G431" s="53">
        <f>SUM(G432)</f>
        <v>5000</v>
      </c>
    </row>
    <row r="432" spans="1:7" ht="15" customHeight="1">
      <c r="A432" s="171" t="s">
        <v>473</v>
      </c>
      <c r="B432" s="169"/>
      <c r="C432" s="27"/>
      <c r="D432" s="170"/>
      <c r="E432" s="170" t="s">
        <v>253</v>
      </c>
      <c r="F432" s="23" t="s">
        <v>254</v>
      </c>
      <c r="G432" s="30">
        <v>5000</v>
      </c>
    </row>
    <row r="433" spans="1:7" ht="15" customHeight="1">
      <c r="A433" s="171"/>
      <c r="B433" s="169"/>
      <c r="C433" s="27"/>
      <c r="D433" s="160" t="s">
        <v>258</v>
      </c>
      <c r="E433" s="169"/>
      <c r="F433" s="22" t="s">
        <v>259</v>
      </c>
      <c r="G433" s="53">
        <f>SUM(G434:G435)</f>
        <v>5500</v>
      </c>
    </row>
    <row r="434" spans="1:7" ht="15" customHeight="1">
      <c r="A434" s="171" t="s">
        <v>474</v>
      </c>
      <c r="B434" s="169"/>
      <c r="C434" s="27"/>
      <c r="D434" s="160"/>
      <c r="E434" s="170" t="s">
        <v>260</v>
      </c>
      <c r="F434" s="23" t="s">
        <v>439</v>
      </c>
      <c r="G434" s="30">
        <v>2000</v>
      </c>
    </row>
    <row r="435" spans="1:7" ht="15" customHeight="1" thickBot="1">
      <c r="A435" s="195" t="s">
        <v>475</v>
      </c>
      <c r="B435" s="174"/>
      <c r="C435" s="216"/>
      <c r="D435" s="174"/>
      <c r="E435" s="176" t="s">
        <v>267</v>
      </c>
      <c r="F435" s="35" t="s">
        <v>446</v>
      </c>
      <c r="G435" s="119">
        <v>3500</v>
      </c>
    </row>
    <row r="436" spans="1:7" ht="15" customHeight="1">
      <c r="A436" s="172"/>
      <c r="B436" s="170"/>
      <c r="C436" s="170"/>
      <c r="D436" s="160" t="s">
        <v>268</v>
      </c>
      <c r="E436" s="169"/>
      <c r="F436" s="22" t="s">
        <v>269</v>
      </c>
      <c r="G436" s="53">
        <f>SUM(G437:G440)</f>
        <v>7150</v>
      </c>
    </row>
    <row r="437" spans="1:7" ht="15" customHeight="1">
      <c r="A437" s="172" t="s">
        <v>476</v>
      </c>
      <c r="B437" s="170"/>
      <c r="C437" s="170"/>
      <c r="D437" s="160"/>
      <c r="E437" s="170" t="s">
        <v>270</v>
      </c>
      <c r="F437" s="23" t="s">
        <v>271</v>
      </c>
      <c r="G437" s="30">
        <v>4000</v>
      </c>
    </row>
    <row r="438" spans="1:7" ht="15" customHeight="1">
      <c r="A438" s="172" t="s">
        <v>477</v>
      </c>
      <c r="B438" s="170"/>
      <c r="C438" s="170"/>
      <c r="D438" s="170"/>
      <c r="E438" s="170" t="s">
        <v>274</v>
      </c>
      <c r="F438" s="23" t="s">
        <v>450</v>
      </c>
      <c r="G438" s="30">
        <v>1000</v>
      </c>
    </row>
    <row r="439" spans="1:7" ht="15" customHeight="1">
      <c r="A439" s="172" t="s">
        <v>478</v>
      </c>
      <c r="B439" s="170"/>
      <c r="C439" s="170"/>
      <c r="D439" s="170"/>
      <c r="E439" s="170" t="s">
        <v>277</v>
      </c>
      <c r="F439" s="23" t="s">
        <v>441</v>
      </c>
      <c r="G439" s="30">
        <v>650</v>
      </c>
    </row>
    <row r="440" spans="1:7" ht="15" customHeight="1">
      <c r="A440" s="172" t="s">
        <v>479</v>
      </c>
      <c r="B440" s="170"/>
      <c r="C440" s="170"/>
      <c r="D440" s="170"/>
      <c r="E440" s="170" t="s">
        <v>279</v>
      </c>
      <c r="F440" s="23" t="s">
        <v>408</v>
      </c>
      <c r="G440" s="30">
        <v>1500</v>
      </c>
    </row>
    <row r="441" spans="1:7" ht="15" customHeight="1">
      <c r="A441" s="172"/>
      <c r="B441" s="170"/>
      <c r="C441" s="170"/>
      <c r="D441" s="160" t="s">
        <v>284</v>
      </c>
      <c r="E441" s="170"/>
      <c r="F441" s="22" t="s">
        <v>402</v>
      </c>
      <c r="G441" s="53">
        <f>SUM(G442:G443)</f>
        <v>9850</v>
      </c>
    </row>
    <row r="442" spans="1:7" ht="15" customHeight="1">
      <c r="A442" s="172" t="s">
        <v>480</v>
      </c>
      <c r="B442" s="170"/>
      <c r="C442" s="170"/>
      <c r="D442" s="160"/>
      <c r="E442" s="170" t="s">
        <v>288</v>
      </c>
      <c r="F442" s="23" t="s">
        <v>289</v>
      </c>
      <c r="G442" s="30">
        <v>3000</v>
      </c>
    </row>
    <row r="443" spans="1:7" ht="15" customHeight="1">
      <c r="A443" s="172" t="s">
        <v>481</v>
      </c>
      <c r="B443" s="170"/>
      <c r="C443" s="170"/>
      <c r="D443" s="170"/>
      <c r="E443" s="170" t="s">
        <v>290</v>
      </c>
      <c r="F443" s="23" t="s">
        <v>291</v>
      </c>
      <c r="G443" s="30">
        <v>6850</v>
      </c>
    </row>
    <row r="444" spans="1:7" ht="15" customHeight="1">
      <c r="A444" s="172"/>
      <c r="B444" s="170"/>
      <c r="C444" s="76" t="s">
        <v>292</v>
      </c>
      <c r="D444" s="160"/>
      <c r="E444" s="160"/>
      <c r="F444" s="27" t="s">
        <v>328</v>
      </c>
      <c r="G444" s="41">
        <f>SUM(G445)</f>
        <v>1000</v>
      </c>
    </row>
    <row r="445" spans="1:7" ht="15" customHeight="1">
      <c r="A445" s="172"/>
      <c r="B445" s="170"/>
      <c r="C445" s="76"/>
      <c r="D445" s="160" t="s">
        <v>332</v>
      </c>
      <c r="E445" s="160"/>
      <c r="F445" s="22" t="s">
        <v>333</v>
      </c>
      <c r="G445" s="53">
        <f>SUM(G446:G446)</f>
        <v>1000</v>
      </c>
    </row>
    <row r="446" spans="1:7" ht="15" customHeight="1">
      <c r="A446" s="172" t="s">
        <v>482</v>
      </c>
      <c r="B446" s="170"/>
      <c r="C446" s="76"/>
      <c r="D446" s="170"/>
      <c r="E446" s="170" t="s">
        <v>334</v>
      </c>
      <c r="F446" s="23" t="s">
        <v>335</v>
      </c>
      <c r="G446" s="30">
        <v>1000</v>
      </c>
    </row>
    <row r="447" spans="1:7" ht="15" customHeight="1">
      <c r="A447" s="172"/>
      <c r="B447" s="76" t="s">
        <v>400</v>
      </c>
      <c r="C447" s="27"/>
      <c r="D447" s="169"/>
      <c r="E447" s="170"/>
      <c r="F447" s="27" t="s">
        <v>422</v>
      </c>
      <c r="G447" s="102"/>
    </row>
    <row r="448" spans="1:7" ht="15" customHeight="1">
      <c r="A448" s="168"/>
      <c r="B448" s="169"/>
      <c r="C448" s="27" t="s">
        <v>362</v>
      </c>
      <c r="D448" s="169"/>
      <c r="E448" s="169"/>
      <c r="F448" s="27" t="s">
        <v>363</v>
      </c>
      <c r="G448" s="41">
        <f>+G449</f>
        <v>21500</v>
      </c>
    </row>
    <row r="449" spans="1:7" ht="15" customHeight="1">
      <c r="A449" s="168"/>
      <c r="B449" s="169"/>
      <c r="C449" s="27"/>
      <c r="D449" s="160" t="s">
        <v>370</v>
      </c>
      <c r="E449" s="169"/>
      <c r="F449" s="22" t="s">
        <v>371</v>
      </c>
      <c r="G449" s="53">
        <f>SUM(G450:G450)</f>
        <v>21500</v>
      </c>
    </row>
    <row r="450" spans="1:7" ht="15" customHeight="1" thickBot="1">
      <c r="A450" s="172" t="s">
        <v>490</v>
      </c>
      <c r="B450" s="170"/>
      <c r="C450" s="27"/>
      <c r="D450" s="170"/>
      <c r="E450" s="170" t="s">
        <v>372</v>
      </c>
      <c r="F450" s="105" t="s">
        <v>373</v>
      </c>
      <c r="G450" s="30">
        <v>21500</v>
      </c>
    </row>
    <row r="451" spans="1:7" s="29" customFormat="1" ht="15" customHeight="1" thickBot="1">
      <c r="A451" s="328" t="s">
        <v>993</v>
      </c>
      <c r="B451" s="329"/>
      <c r="C451" s="329"/>
      <c r="D451" s="329"/>
      <c r="E451" s="329"/>
      <c r="F451" s="330"/>
      <c r="G451" s="256">
        <f>SUM(G453+G465+G469)</f>
        <v>50000</v>
      </c>
    </row>
    <row r="452" spans="1:7" ht="15" customHeight="1">
      <c r="A452" s="168"/>
      <c r="B452" s="27" t="s">
        <v>399</v>
      </c>
      <c r="C452" s="169"/>
      <c r="D452" s="169"/>
      <c r="E452" s="169"/>
      <c r="F452" s="76" t="s">
        <v>415</v>
      </c>
      <c r="G452" s="56"/>
    </row>
    <row r="453" spans="1:7" ht="15" customHeight="1">
      <c r="A453" s="171"/>
      <c r="B453" s="169"/>
      <c r="C453" s="27" t="s">
        <v>249</v>
      </c>
      <c r="D453" s="169"/>
      <c r="E453" s="169"/>
      <c r="F453" s="27" t="s">
        <v>250</v>
      </c>
      <c r="G453" s="41">
        <f>SUM(G458+G456+G462+G454)</f>
        <v>39000</v>
      </c>
    </row>
    <row r="454" spans="1:7" ht="15" customHeight="1">
      <c r="A454" s="171"/>
      <c r="B454" s="169"/>
      <c r="C454" s="27"/>
      <c r="D454" s="160" t="s">
        <v>251</v>
      </c>
      <c r="E454" s="169"/>
      <c r="F454" s="22" t="s">
        <v>252</v>
      </c>
      <c r="G454" s="53">
        <f>SUM(G455)</f>
        <v>6000</v>
      </c>
    </row>
    <row r="455" spans="1:7" ht="15" customHeight="1">
      <c r="A455" s="171" t="s">
        <v>491</v>
      </c>
      <c r="B455" s="169"/>
      <c r="C455" s="27"/>
      <c r="D455" s="170"/>
      <c r="E455" s="170" t="s">
        <v>253</v>
      </c>
      <c r="F455" s="23" t="s">
        <v>254</v>
      </c>
      <c r="G455" s="30">
        <v>6000</v>
      </c>
    </row>
    <row r="456" spans="1:7" ht="15" customHeight="1">
      <c r="A456" s="171"/>
      <c r="B456" s="169"/>
      <c r="C456" s="27"/>
      <c r="D456" s="160" t="s">
        <v>258</v>
      </c>
      <c r="E456" s="169"/>
      <c r="F456" s="22" t="s">
        <v>259</v>
      </c>
      <c r="G456" s="53">
        <f>SUM(G457:G457)</f>
        <v>2000</v>
      </c>
    </row>
    <row r="457" spans="1:7" ht="15" customHeight="1">
      <c r="A457" s="171" t="s">
        <v>79</v>
      </c>
      <c r="B457" s="169"/>
      <c r="C457" s="27"/>
      <c r="D457" s="160"/>
      <c r="E457" s="170" t="s">
        <v>260</v>
      </c>
      <c r="F457" s="23" t="s">
        <v>439</v>
      </c>
      <c r="G457" s="30">
        <v>2000</v>
      </c>
    </row>
    <row r="458" spans="1:7" ht="15" customHeight="1">
      <c r="A458" s="172"/>
      <c r="B458" s="170"/>
      <c r="C458" s="170"/>
      <c r="D458" s="160" t="s">
        <v>268</v>
      </c>
      <c r="E458" s="169"/>
      <c r="F458" s="22" t="s">
        <v>269</v>
      </c>
      <c r="G458" s="53">
        <f>SUM(G459:G461)</f>
        <v>17000</v>
      </c>
    </row>
    <row r="459" spans="1:7" ht="15" customHeight="1">
      <c r="A459" s="172" t="s">
        <v>65</v>
      </c>
      <c r="B459" s="170"/>
      <c r="C459" s="170"/>
      <c r="D459" s="160"/>
      <c r="E459" s="170" t="s">
        <v>270</v>
      </c>
      <c r="F459" s="23" t="s">
        <v>271</v>
      </c>
      <c r="G459" s="30">
        <v>3000</v>
      </c>
    </row>
    <row r="460" spans="1:7" ht="15" customHeight="1">
      <c r="A460" s="172" t="s">
        <v>1083</v>
      </c>
      <c r="B460" s="170"/>
      <c r="C460" s="170"/>
      <c r="D460" s="170"/>
      <c r="E460" s="170" t="s">
        <v>274</v>
      </c>
      <c r="F460" s="23" t="s">
        <v>450</v>
      </c>
      <c r="G460" s="30">
        <v>5000</v>
      </c>
    </row>
    <row r="461" spans="1:7" ht="15" customHeight="1">
      <c r="A461" s="172" t="s">
        <v>1084</v>
      </c>
      <c r="B461" s="170"/>
      <c r="C461" s="170"/>
      <c r="D461" s="170"/>
      <c r="E461" s="170" t="s">
        <v>279</v>
      </c>
      <c r="F461" s="23" t="s">
        <v>408</v>
      </c>
      <c r="G461" s="30">
        <v>9000</v>
      </c>
    </row>
    <row r="462" spans="1:7" ht="15" customHeight="1">
      <c r="A462" s="172"/>
      <c r="B462" s="170"/>
      <c r="C462" s="170"/>
      <c r="D462" s="160" t="s">
        <v>284</v>
      </c>
      <c r="E462" s="170"/>
      <c r="F462" s="22" t="s">
        <v>402</v>
      </c>
      <c r="G462" s="53">
        <f>SUM(G463:G464)</f>
        <v>14000</v>
      </c>
    </row>
    <row r="463" spans="1:7" ht="15" customHeight="1">
      <c r="A463" s="172" t="s">
        <v>1087</v>
      </c>
      <c r="B463" s="170"/>
      <c r="C463" s="170"/>
      <c r="D463" s="160"/>
      <c r="E463" s="170" t="s">
        <v>288</v>
      </c>
      <c r="F463" s="23" t="s">
        <v>289</v>
      </c>
      <c r="G463" s="30">
        <v>10000</v>
      </c>
    </row>
    <row r="464" spans="1:7" ht="15" customHeight="1">
      <c r="A464" s="172" t="s">
        <v>761</v>
      </c>
      <c r="B464" s="170"/>
      <c r="C464" s="170"/>
      <c r="D464" s="170"/>
      <c r="E464" s="170" t="s">
        <v>290</v>
      </c>
      <c r="F464" s="23" t="s">
        <v>291</v>
      </c>
      <c r="G464" s="30">
        <v>4000</v>
      </c>
    </row>
    <row r="465" spans="1:7" ht="15" customHeight="1">
      <c r="A465" s="172"/>
      <c r="B465" s="170"/>
      <c r="C465" s="76" t="s">
        <v>292</v>
      </c>
      <c r="D465" s="160"/>
      <c r="E465" s="160"/>
      <c r="F465" s="27" t="s">
        <v>328</v>
      </c>
      <c r="G465" s="41">
        <f>SUM(G466)</f>
        <v>1000</v>
      </c>
    </row>
    <row r="466" spans="1:7" ht="15" customHeight="1">
      <c r="A466" s="172"/>
      <c r="B466" s="170"/>
      <c r="C466" s="76"/>
      <c r="D466" s="160" t="s">
        <v>332</v>
      </c>
      <c r="E466" s="160"/>
      <c r="F466" s="22" t="s">
        <v>333</v>
      </c>
      <c r="G466" s="53">
        <f>SUM(G467:G467)</f>
        <v>1000</v>
      </c>
    </row>
    <row r="467" spans="1:7" ht="15" customHeight="1">
      <c r="A467" s="172" t="s">
        <v>1088</v>
      </c>
      <c r="B467" s="170"/>
      <c r="C467" s="76"/>
      <c r="D467" s="170"/>
      <c r="E467" s="170" t="s">
        <v>334</v>
      </c>
      <c r="F467" s="23" t="s">
        <v>335</v>
      </c>
      <c r="G467" s="30">
        <v>1000</v>
      </c>
    </row>
    <row r="468" spans="1:7" ht="15" customHeight="1">
      <c r="A468" s="172"/>
      <c r="B468" s="76" t="s">
        <v>400</v>
      </c>
      <c r="C468" s="27"/>
      <c r="D468" s="169"/>
      <c r="E468" s="170"/>
      <c r="F468" s="27" t="s">
        <v>422</v>
      </c>
      <c r="G468" s="102"/>
    </row>
    <row r="469" spans="1:7" ht="15" customHeight="1">
      <c r="A469" s="168"/>
      <c r="B469" s="169"/>
      <c r="C469" s="27" t="s">
        <v>362</v>
      </c>
      <c r="D469" s="169"/>
      <c r="E469" s="169"/>
      <c r="F469" s="27" t="s">
        <v>363</v>
      </c>
      <c r="G469" s="41">
        <f>+G470</f>
        <v>10000</v>
      </c>
    </row>
    <row r="470" spans="1:7" ht="15" customHeight="1">
      <c r="A470" s="168"/>
      <c r="B470" s="169"/>
      <c r="C470" s="27"/>
      <c r="D470" s="160" t="s">
        <v>370</v>
      </c>
      <c r="E470" s="169"/>
      <c r="F470" s="22" t="s">
        <v>371</v>
      </c>
      <c r="G470" s="53">
        <f>SUM(G471:G471)</f>
        <v>10000</v>
      </c>
    </row>
    <row r="471" spans="1:7" ht="15" customHeight="1" thickBot="1">
      <c r="A471" s="172" t="s">
        <v>1089</v>
      </c>
      <c r="B471" s="170"/>
      <c r="C471" s="27"/>
      <c r="D471" s="170"/>
      <c r="E471" s="170" t="s">
        <v>372</v>
      </c>
      <c r="F471" s="105" t="s">
        <v>373</v>
      </c>
      <c r="G471" s="30">
        <v>10000</v>
      </c>
    </row>
    <row r="472" spans="1:7" s="29" customFormat="1" ht="15" customHeight="1" thickBot="1">
      <c r="A472" s="328" t="s">
        <v>992</v>
      </c>
      <c r="B472" s="329"/>
      <c r="C472" s="329"/>
      <c r="D472" s="329"/>
      <c r="E472" s="329"/>
      <c r="F472" s="330"/>
      <c r="G472" s="256">
        <f>SUM(G474+G486+G490)</f>
        <v>50000</v>
      </c>
    </row>
    <row r="473" spans="1:7" ht="15" customHeight="1">
      <c r="A473" s="168"/>
      <c r="B473" s="27" t="s">
        <v>399</v>
      </c>
      <c r="C473" s="169"/>
      <c r="D473" s="169"/>
      <c r="E473" s="169"/>
      <c r="F473" s="76" t="s">
        <v>415</v>
      </c>
      <c r="G473" s="56"/>
    </row>
    <row r="474" spans="1:7" ht="15" customHeight="1">
      <c r="A474" s="171"/>
      <c r="B474" s="169"/>
      <c r="C474" s="27" t="s">
        <v>249</v>
      </c>
      <c r="D474" s="169"/>
      <c r="E474" s="169"/>
      <c r="F474" s="27" t="s">
        <v>250</v>
      </c>
      <c r="G474" s="41">
        <f>SUM(G479+G477+G483+G475)</f>
        <v>38500</v>
      </c>
    </row>
    <row r="475" spans="1:7" ht="15" customHeight="1">
      <c r="A475" s="171"/>
      <c r="B475" s="169"/>
      <c r="C475" s="27"/>
      <c r="D475" s="160" t="s">
        <v>251</v>
      </c>
      <c r="E475" s="169"/>
      <c r="F475" s="22" t="s">
        <v>252</v>
      </c>
      <c r="G475" s="53">
        <f>SUM(G476)</f>
        <v>5000</v>
      </c>
    </row>
    <row r="476" spans="1:7" ht="15" customHeight="1">
      <c r="A476" s="171" t="s">
        <v>1090</v>
      </c>
      <c r="B476" s="169"/>
      <c r="C476" s="27"/>
      <c r="D476" s="170"/>
      <c r="E476" s="170" t="s">
        <v>253</v>
      </c>
      <c r="F476" s="23" t="s">
        <v>254</v>
      </c>
      <c r="G476" s="30">
        <v>5000</v>
      </c>
    </row>
    <row r="477" spans="1:7" ht="15" customHeight="1">
      <c r="A477" s="171"/>
      <c r="B477" s="169"/>
      <c r="C477" s="27"/>
      <c r="D477" s="160" t="s">
        <v>258</v>
      </c>
      <c r="E477" s="169"/>
      <c r="F477" s="22" t="s">
        <v>259</v>
      </c>
      <c r="G477" s="53">
        <f>SUM(G478:G478)</f>
        <v>2000</v>
      </c>
    </row>
    <row r="478" spans="1:7" ht="15" customHeight="1">
      <c r="A478" s="171" t="s">
        <v>1091</v>
      </c>
      <c r="B478" s="169"/>
      <c r="C478" s="27"/>
      <c r="D478" s="160"/>
      <c r="E478" s="170" t="s">
        <v>260</v>
      </c>
      <c r="F478" s="23" t="s">
        <v>439</v>
      </c>
      <c r="G478" s="30">
        <v>2000</v>
      </c>
    </row>
    <row r="479" spans="1:7" ht="15" customHeight="1">
      <c r="A479" s="172"/>
      <c r="B479" s="170"/>
      <c r="C479" s="170"/>
      <c r="D479" s="160" t="s">
        <v>268</v>
      </c>
      <c r="E479" s="169"/>
      <c r="F479" s="22" t="s">
        <v>269</v>
      </c>
      <c r="G479" s="53">
        <f>SUM(G480:G482)</f>
        <v>18000</v>
      </c>
    </row>
    <row r="480" spans="1:7" ht="15" customHeight="1">
      <c r="A480" s="172" t="s">
        <v>1092</v>
      </c>
      <c r="B480" s="170"/>
      <c r="C480" s="170"/>
      <c r="D480" s="160"/>
      <c r="E480" s="170" t="s">
        <v>270</v>
      </c>
      <c r="F480" s="23" t="s">
        <v>271</v>
      </c>
      <c r="G480" s="30">
        <v>5000</v>
      </c>
    </row>
    <row r="481" spans="1:7" ht="15" customHeight="1">
      <c r="A481" s="172" t="s">
        <v>1093</v>
      </c>
      <c r="B481" s="170"/>
      <c r="C481" s="170"/>
      <c r="D481" s="170"/>
      <c r="E481" s="170" t="s">
        <v>274</v>
      </c>
      <c r="F481" s="23" t="s">
        <v>450</v>
      </c>
      <c r="G481" s="30">
        <v>5000</v>
      </c>
    </row>
    <row r="482" spans="1:7" ht="15" customHeight="1">
      <c r="A482" s="172" t="s">
        <v>1094</v>
      </c>
      <c r="B482" s="170"/>
      <c r="C482" s="170"/>
      <c r="D482" s="170"/>
      <c r="E482" s="170" t="s">
        <v>279</v>
      </c>
      <c r="F482" s="23" t="s">
        <v>408</v>
      </c>
      <c r="G482" s="30">
        <v>8000</v>
      </c>
    </row>
    <row r="483" spans="1:7" ht="15" customHeight="1">
      <c r="A483" s="172"/>
      <c r="B483" s="170"/>
      <c r="C483" s="170"/>
      <c r="D483" s="160" t="s">
        <v>284</v>
      </c>
      <c r="E483" s="170"/>
      <c r="F483" s="22" t="s">
        <v>402</v>
      </c>
      <c r="G483" s="53">
        <f>SUM(G484:G485)</f>
        <v>13500</v>
      </c>
    </row>
    <row r="484" spans="1:7" ht="15" customHeight="1">
      <c r="A484" s="172" t="s">
        <v>762</v>
      </c>
      <c r="B484" s="170"/>
      <c r="C484" s="170"/>
      <c r="D484" s="160"/>
      <c r="E484" s="170" t="s">
        <v>288</v>
      </c>
      <c r="F484" s="23" t="s">
        <v>289</v>
      </c>
      <c r="G484" s="30">
        <v>5000</v>
      </c>
    </row>
    <row r="485" spans="1:7" ht="15" customHeight="1">
      <c r="A485" s="172" t="s">
        <v>763</v>
      </c>
      <c r="B485" s="170"/>
      <c r="C485" s="170"/>
      <c r="D485" s="170"/>
      <c r="E485" s="170" t="s">
        <v>290</v>
      </c>
      <c r="F485" s="23" t="s">
        <v>291</v>
      </c>
      <c r="G485" s="30">
        <v>8500</v>
      </c>
    </row>
    <row r="486" spans="1:7" ht="15" customHeight="1">
      <c r="A486" s="172"/>
      <c r="B486" s="170"/>
      <c r="C486" s="76" t="s">
        <v>292</v>
      </c>
      <c r="D486" s="160"/>
      <c r="E486" s="160"/>
      <c r="F486" s="27" t="s">
        <v>328</v>
      </c>
      <c r="G486" s="41">
        <f>SUM(G487)</f>
        <v>1500</v>
      </c>
    </row>
    <row r="487" spans="1:7" ht="15" customHeight="1">
      <c r="A487" s="172"/>
      <c r="B487" s="170"/>
      <c r="C487" s="76"/>
      <c r="D487" s="160" t="s">
        <v>332</v>
      </c>
      <c r="E487" s="160"/>
      <c r="F487" s="22" t="s">
        <v>333</v>
      </c>
      <c r="G487" s="53">
        <f>SUM(G488:G488)</f>
        <v>1500</v>
      </c>
    </row>
    <row r="488" spans="1:7" ht="15" customHeight="1">
      <c r="A488" s="172" t="s">
        <v>764</v>
      </c>
      <c r="B488" s="170"/>
      <c r="C488" s="76"/>
      <c r="D488" s="170"/>
      <c r="E488" s="170" t="s">
        <v>334</v>
      </c>
      <c r="F488" s="23" t="s">
        <v>335</v>
      </c>
      <c r="G488" s="30">
        <v>1500</v>
      </c>
    </row>
    <row r="489" spans="1:7" ht="15" customHeight="1">
      <c r="A489" s="172"/>
      <c r="B489" s="76" t="s">
        <v>400</v>
      </c>
      <c r="C489" s="27"/>
      <c r="D489" s="169"/>
      <c r="E489" s="170"/>
      <c r="F489" s="27" t="s">
        <v>422</v>
      </c>
      <c r="G489" s="102"/>
    </row>
    <row r="490" spans="1:7" ht="15" customHeight="1">
      <c r="A490" s="168"/>
      <c r="B490" s="169"/>
      <c r="C490" s="27" t="s">
        <v>362</v>
      </c>
      <c r="D490" s="169"/>
      <c r="E490" s="169"/>
      <c r="F490" s="27" t="s">
        <v>363</v>
      </c>
      <c r="G490" s="41">
        <f>+G491</f>
        <v>10000</v>
      </c>
    </row>
    <row r="491" spans="1:7" ht="15" customHeight="1">
      <c r="A491" s="168"/>
      <c r="B491" s="169"/>
      <c r="C491" s="27"/>
      <c r="D491" s="160" t="s">
        <v>370</v>
      </c>
      <c r="E491" s="169"/>
      <c r="F491" s="22" t="s">
        <v>371</v>
      </c>
      <c r="G491" s="53">
        <f>SUM(G492:G492)</f>
        <v>10000</v>
      </c>
    </row>
    <row r="492" spans="1:7" ht="15" customHeight="1" thickBot="1">
      <c r="A492" s="185" t="s">
        <v>765</v>
      </c>
      <c r="B492" s="176"/>
      <c r="C492" s="216"/>
      <c r="D492" s="176"/>
      <c r="E492" s="176" t="s">
        <v>372</v>
      </c>
      <c r="F492" s="217" t="s">
        <v>373</v>
      </c>
      <c r="G492" s="119">
        <v>10000</v>
      </c>
    </row>
    <row r="493" spans="1:7" s="29" customFormat="1" ht="15" customHeight="1" thickBot="1">
      <c r="A493" s="328" t="s">
        <v>991</v>
      </c>
      <c r="B493" s="329"/>
      <c r="C493" s="329"/>
      <c r="D493" s="329"/>
      <c r="E493" s="329"/>
      <c r="F493" s="330"/>
      <c r="G493" s="256">
        <f>SUM(G495+G509+G512+G516)</f>
        <v>50000</v>
      </c>
    </row>
    <row r="494" spans="1:7" ht="15" customHeight="1">
      <c r="A494" s="168"/>
      <c r="B494" s="27" t="s">
        <v>399</v>
      </c>
      <c r="C494" s="169"/>
      <c r="D494" s="169"/>
      <c r="E494" s="169"/>
      <c r="F494" s="76" t="s">
        <v>415</v>
      </c>
      <c r="G494" s="56"/>
    </row>
    <row r="495" spans="1:7" ht="15" customHeight="1">
      <c r="A495" s="171"/>
      <c r="B495" s="169"/>
      <c r="C495" s="27" t="s">
        <v>249</v>
      </c>
      <c r="D495" s="169"/>
      <c r="E495" s="169"/>
      <c r="F495" s="27" t="s">
        <v>250</v>
      </c>
      <c r="G495" s="41">
        <f>SUM(G502+G498+G506+G496)</f>
        <v>38500</v>
      </c>
    </row>
    <row r="496" spans="1:7" ht="15" customHeight="1">
      <c r="A496" s="171"/>
      <c r="B496" s="169"/>
      <c r="C496" s="27"/>
      <c r="D496" s="160" t="s">
        <v>251</v>
      </c>
      <c r="E496" s="169"/>
      <c r="F496" s="22" t="s">
        <v>252</v>
      </c>
      <c r="G496" s="53">
        <f>SUM(G497)</f>
        <v>3000</v>
      </c>
    </row>
    <row r="497" spans="1:7" ht="15" customHeight="1">
      <c r="A497" s="171" t="s">
        <v>766</v>
      </c>
      <c r="B497" s="169"/>
      <c r="C497" s="27"/>
      <c r="D497" s="170"/>
      <c r="E497" s="170" t="s">
        <v>253</v>
      </c>
      <c r="F497" s="23" t="s">
        <v>254</v>
      </c>
      <c r="G497" s="30">
        <v>3000</v>
      </c>
    </row>
    <row r="498" spans="1:7" ht="15" customHeight="1">
      <c r="A498" s="171"/>
      <c r="B498" s="169"/>
      <c r="C498" s="27"/>
      <c r="D498" s="160" t="s">
        <v>258</v>
      </c>
      <c r="E498" s="169"/>
      <c r="F498" s="22" t="s">
        <v>259</v>
      </c>
      <c r="G498" s="53">
        <f>SUM(G499:G501)</f>
        <v>12000</v>
      </c>
    </row>
    <row r="499" spans="1:7" ht="15" customHeight="1">
      <c r="A499" s="171" t="s">
        <v>767</v>
      </c>
      <c r="B499" s="169"/>
      <c r="C499" s="27"/>
      <c r="D499" s="160"/>
      <c r="E499" s="170" t="s">
        <v>260</v>
      </c>
      <c r="F499" s="23" t="s">
        <v>439</v>
      </c>
      <c r="G499" s="30">
        <v>6500</v>
      </c>
    </row>
    <row r="500" spans="1:7" ht="15" customHeight="1">
      <c r="A500" s="171" t="s">
        <v>768</v>
      </c>
      <c r="B500" s="169"/>
      <c r="C500" s="27"/>
      <c r="D500" s="160"/>
      <c r="E500" s="170" t="s">
        <v>263</v>
      </c>
      <c r="F500" s="23" t="s">
        <v>264</v>
      </c>
      <c r="G500" s="30">
        <v>3500</v>
      </c>
    </row>
    <row r="501" spans="1:7" ht="15" customHeight="1">
      <c r="A501" s="171" t="s">
        <v>769</v>
      </c>
      <c r="B501" s="169"/>
      <c r="C501" s="27"/>
      <c r="D501" s="169"/>
      <c r="E501" s="170" t="s">
        <v>267</v>
      </c>
      <c r="F501" s="23" t="s">
        <v>446</v>
      </c>
      <c r="G501" s="30">
        <v>2000</v>
      </c>
    </row>
    <row r="502" spans="1:7" ht="15" customHeight="1">
      <c r="A502" s="172"/>
      <c r="B502" s="170"/>
      <c r="C502" s="170"/>
      <c r="D502" s="160" t="s">
        <v>268</v>
      </c>
      <c r="E502" s="169"/>
      <c r="F502" s="22" t="s">
        <v>269</v>
      </c>
      <c r="G502" s="53">
        <f>SUM(G503:G505)</f>
        <v>12500</v>
      </c>
    </row>
    <row r="503" spans="1:7" ht="15" customHeight="1">
      <c r="A503" s="172" t="s">
        <v>770</v>
      </c>
      <c r="B503" s="170"/>
      <c r="C503" s="170"/>
      <c r="D503" s="170"/>
      <c r="E503" s="170" t="s">
        <v>274</v>
      </c>
      <c r="F503" s="23" t="s">
        <v>450</v>
      </c>
      <c r="G503" s="30">
        <v>2000</v>
      </c>
    </row>
    <row r="504" spans="1:7" ht="15" customHeight="1">
      <c r="A504" s="172" t="s">
        <v>772</v>
      </c>
      <c r="B504" s="170"/>
      <c r="C504" s="170"/>
      <c r="D504" s="170"/>
      <c r="E504" s="170" t="s">
        <v>275</v>
      </c>
      <c r="F504" s="23" t="s">
        <v>276</v>
      </c>
      <c r="G504" s="30">
        <v>1500</v>
      </c>
    </row>
    <row r="505" spans="1:7" ht="15" customHeight="1">
      <c r="A505" s="172" t="s">
        <v>773</v>
      </c>
      <c r="B505" s="170"/>
      <c r="C505" s="170"/>
      <c r="D505" s="170"/>
      <c r="E505" s="170" t="s">
        <v>277</v>
      </c>
      <c r="F505" s="23" t="s">
        <v>441</v>
      </c>
      <c r="G505" s="30">
        <v>9000</v>
      </c>
    </row>
    <row r="506" spans="1:7" ht="15" customHeight="1">
      <c r="A506" s="172"/>
      <c r="B506" s="170"/>
      <c r="C506" s="170"/>
      <c r="D506" s="160" t="s">
        <v>284</v>
      </c>
      <c r="E506" s="170"/>
      <c r="F506" s="22" t="s">
        <v>402</v>
      </c>
      <c r="G506" s="53">
        <f>SUM(G507:G508)</f>
        <v>11000</v>
      </c>
    </row>
    <row r="507" spans="1:7" ht="15" customHeight="1">
      <c r="A507" s="172" t="s">
        <v>774</v>
      </c>
      <c r="B507" s="170"/>
      <c r="C507" s="170"/>
      <c r="D507" s="160"/>
      <c r="E507" s="170" t="s">
        <v>288</v>
      </c>
      <c r="F507" s="23" t="s">
        <v>289</v>
      </c>
      <c r="G507" s="30">
        <v>1000</v>
      </c>
    </row>
    <row r="508" spans="1:7" ht="15" customHeight="1">
      <c r="A508" s="172" t="s">
        <v>775</v>
      </c>
      <c r="B508" s="170"/>
      <c r="C508" s="170"/>
      <c r="D508" s="170"/>
      <c r="E508" s="170" t="s">
        <v>290</v>
      </c>
      <c r="F508" s="23" t="s">
        <v>291</v>
      </c>
      <c r="G508" s="30">
        <v>10000</v>
      </c>
    </row>
    <row r="509" spans="1:7" ht="15" customHeight="1">
      <c r="A509" s="172"/>
      <c r="B509" s="170"/>
      <c r="C509" s="76" t="s">
        <v>292</v>
      </c>
      <c r="D509" s="160"/>
      <c r="E509" s="160"/>
      <c r="F509" s="27" t="s">
        <v>328</v>
      </c>
      <c r="G509" s="41">
        <f>SUM(G510)</f>
        <v>500</v>
      </c>
    </row>
    <row r="510" spans="1:7" ht="15" customHeight="1">
      <c r="A510" s="172"/>
      <c r="B510" s="170"/>
      <c r="C510" s="76"/>
      <c r="D510" s="160" t="s">
        <v>332</v>
      </c>
      <c r="E510" s="160"/>
      <c r="F510" s="22" t="s">
        <v>333</v>
      </c>
      <c r="G510" s="53">
        <f>SUM(G511:G511)</f>
        <v>500</v>
      </c>
    </row>
    <row r="511" spans="1:7" ht="15" customHeight="1">
      <c r="A511" s="172" t="s">
        <v>776</v>
      </c>
      <c r="B511" s="170"/>
      <c r="C511" s="76"/>
      <c r="D511" s="170"/>
      <c r="E511" s="170" t="s">
        <v>334</v>
      </c>
      <c r="F511" s="23" t="s">
        <v>335</v>
      </c>
      <c r="G511" s="30">
        <v>500</v>
      </c>
    </row>
    <row r="512" spans="1:7" ht="15" customHeight="1">
      <c r="A512" s="172"/>
      <c r="B512" s="170"/>
      <c r="C512" s="27" t="s">
        <v>350</v>
      </c>
      <c r="D512" s="160"/>
      <c r="E512" s="160"/>
      <c r="F512" s="27" t="s">
        <v>630</v>
      </c>
      <c r="G512" s="41">
        <f>SUM(G513)</f>
        <v>2000</v>
      </c>
    </row>
    <row r="513" spans="1:7" ht="15" customHeight="1">
      <c r="A513" s="172"/>
      <c r="B513" s="170"/>
      <c r="C513" s="160"/>
      <c r="D513" s="160" t="s">
        <v>351</v>
      </c>
      <c r="E513" s="160"/>
      <c r="F513" s="22" t="s">
        <v>352</v>
      </c>
      <c r="G513" s="53">
        <f>SUM(G514)</f>
        <v>2000</v>
      </c>
    </row>
    <row r="514" spans="1:7" ht="15" customHeight="1">
      <c r="A514" s="172" t="s">
        <v>777</v>
      </c>
      <c r="B514" s="170"/>
      <c r="C514" s="160"/>
      <c r="D514" s="160"/>
      <c r="E514" s="170" t="s">
        <v>670</v>
      </c>
      <c r="F514" s="23" t="s">
        <v>1213</v>
      </c>
      <c r="G514" s="30">
        <v>2000</v>
      </c>
    </row>
    <row r="515" spans="1:7" ht="15" customHeight="1">
      <c r="A515" s="172"/>
      <c r="B515" s="76" t="s">
        <v>400</v>
      </c>
      <c r="C515" s="27"/>
      <c r="D515" s="169"/>
      <c r="E515" s="170"/>
      <c r="F515" s="27" t="s">
        <v>422</v>
      </c>
      <c r="G515" s="102"/>
    </row>
    <row r="516" spans="1:7" ht="15" customHeight="1">
      <c r="A516" s="168"/>
      <c r="B516" s="169"/>
      <c r="C516" s="27" t="s">
        <v>362</v>
      </c>
      <c r="D516" s="169"/>
      <c r="E516" s="169"/>
      <c r="F516" s="27" t="s">
        <v>363</v>
      </c>
      <c r="G516" s="41">
        <f>+G517</f>
        <v>9000</v>
      </c>
    </row>
    <row r="517" spans="1:7" ht="15" customHeight="1">
      <c r="A517" s="168"/>
      <c r="B517" s="169"/>
      <c r="C517" s="27"/>
      <c r="D517" s="160" t="s">
        <v>370</v>
      </c>
      <c r="E517" s="169"/>
      <c r="F517" s="22" t="s">
        <v>371</v>
      </c>
      <c r="G517" s="53">
        <f>SUM(G518:G518)</f>
        <v>9000</v>
      </c>
    </row>
    <row r="518" spans="1:7" ht="15" customHeight="1" thickBot="1">
      <c r="A518" s="172" t="s">
        <v>778</v>
      </c>
      <c r="B518" s="170"/>
      <c r="C518" s="27"/>
      <c r="D518" s="170"/>
      <c r="E518" s="170" t="s">
        <v>372</v>
      </c>
      <c r="F518" s="105" t="s">
        <v>373</v>
      </c>
      <c r="G518" s="30">
        <v>9000</v>
      </c>
    </row>
    <row r="519" spans="1:7" s="29" customFormat="1" ht="15" customHeight="1" thickBot="1">
      <c r="A519" s="328" t="s">
        <v>990</v>
      </c>
      <c r="B519" s="329"/>
      <c r="C519" s="329"/>
      <c r="D519" s="329"/>
      <c r="E519" s="329"/>
      <c r="F519" s="330"/>
      <c r="G519" s="256">
        <f>SUM(G521+G535+G539)</f>
        <v>50000</v>
      </c>
    </row>
    <row r="520" spans="1:7" ht="15" customHeight="1">
      <c r="A520" s="168"/>
      <c r="B520" s="27" t="s">
        <v>399</v>
      </c>
      <c r="C520" s="169"/>
      <c r="D520" s="169"/>
      <c r="E520" s="169"/>
      <c r="F520" s="76" t="s">
        <v>415</v>
      </c>
      <c r="G520" s="56"/>
    </row>
    <row r="521" spans="1:7" ht="15" customHeight="1">
      <c r="A521" s="171"/>
      <c r="B521" s="169"/>
      <c r="C521" s="27" t="s">
        <v>249</v>
      </c>
      <c r="D521" s="169"/>
      <c r="E521" s="169"/>
      <c r="F521" s="27" t="s">
        <v>250</v>
      </c>
      <c r="G521" s="41">
        <f>SUM(G527+G524+G532+G522)</f>
        <v>44500</v>
      </c>
    </row>
    <row r="522" spans="1:7" ht="15" customHeight="1">
      <c r="A522" s="171"/>
      <c r="B522" s="169"/>
      <c r="C522" s="27"/>
      <c r="D522" s="160" t="s">
        <v>251</v>
      </c>
      <c r="E522" s="169"/>
      <c r="F522" s="22" t="s">
        <v>252</v>
      </c>
      <c r="G522" s="53">
        <f>SUM(G523)</f>
        <v>12000</v>
      </c>
    </row>
    <row r="523" spans="1:7" ht="15" customHeight="1">
      <c r="A523" s="171" t="s">
        <v>779</v>
      </c>
      <c r="B523" s="169"/>
      <c r="C523" s="27"/>
      <c r="D523" s="170"/>
      <c r="E523" s="170" t="s">
        <v>253</v>
      </c>
      <c r="F523" s="23" t="s">
        <v>254</v>
      </c>
      <c r="G523" s="30">
        <v>12000</v>
      </c>
    </row>
    <row r="524" spans="1:7" ht="15" customHeight="1">
      <c r="A524" s="171"/>
      <c r="B524" s="169"/>
      <c r="C524" s="27"/>
      <c r="D524" s="160" t="s">
        <v>258</v>
      </c>
      <c r="E524" s="169"/>
      <c r="F524" s="22" t="s">
        <v>259</v>
      </c>
      <c r="G524" s="53">
        <f>SUM(G525:G526)</f>
        <v>3000</v>
      </c>
    </row>
    <row r="525" spans="1:7" ht="15" customHeight="1">
      <c r="A525" s="171" t="s">
        <v>780</v>
      </c>
      <c r="B525" s="169"/>
      <c r="C525" s="27"/>
      <c r="D525" s="160"/>
      <c r="E525" s="170" t="s">
        <v>260</v>
      </c>
      <c r="F525" s="23" t="s">
        <v>439</v>
      </c>
      <c r="G525" s="30">
        <v>2000</v>
      </c>
    </row>
    <row r="526" spans="1:7" ht="15" customHeight="1">
      <c r="A526" s="171" t="s">
        <v>781</v>
      </c>
      <c r="B526" s="169"/>
      <c r="C526" s="27"/>
      <c r="D526" s="160"/>
      <c r="E526" s="170" t="s">
        <v>263</v>
      </c>
      <c r="F526" s="23" t="s">
        <v>264</v>
      </c>
      <c r="G526" s="30">
        <v>1000</v>
      </c>
    </row>
    <row r="527" spans="1:7" ht="15" customHeight="1">
      <c r="A527" s="172"/>
      <c r="B527" s="170"/>
      <c r="C527" s="170"/>
      <c r="D527" s="160" t="s">
        <v>268</v>
      </c>
      <c r="E527" s="169"/>
      <c r="F527" s="22" t="s">
        <v>269</v>
      </c>
      <c r="G527" s="53">
        <f>SUM(G528:G531)</f>
        <v>8000</v>
      </c>
    </row>
    <row r="528" spans="1:7" ht="15" customHeight="1">
      <c r="A528" s="172" t="s">
        <v>782</v>
      </c>
      <c r="B528" s="170"/>
      <c r="C528" s="170"/>
      <c r="D528" s="160"/>
      <c r="E528" s="170" t="s">
        <v>270</v>
      </c>
      <c r="F528" s="23" t="s">
        <v>271</v>
      </c>
      <c r="G528" s="30">
        <v>2000</v>
      </c>
    </row>
    <row r="529" spans="1:7" ht="15" customHeight="1">
      <c r="A529" s="172" t="s">
        <v>783</v>
      </c>
      <c r="B529" s="170"/>
      <c r="C529" s="170"/>
      <c r="D529" s="170"/>
      <c r="E529" s="170" t="s">
        <v>274</v>
      </c>
      <c r="F529" s="23" t="s">
        <v>450</v>
      </c>
      <c r="G529" s="30">
        <v>2000</v>
      </c>
    </row>
    <row r="530" spans="1:7" ht="15" customHeight="1">
      <c r="A530" s="172" t="s">
        <v>784</v>
      </c>
      <c r="B530" s="170"/>
      <c r="C530" s="170"/>
      <c r="D530" s="170"/>
      <c r="E530" s="170" t="s">
        <v>275</v>
      </c>
      <c r="F530" s="23" t="s">
        <v>276</v>
      </c>
      <c r="G530" s="30">
        <v>2000</v>
      </c>
    </row>
    <row r="531" spans="1:7" ht="15" customHeight="1">
      <c r="A531" s="172" t="s">
        <v>785</v>
      </c>
      <c r="B531" s="170"/>
      <c r="C531" s="170"/>
      <c r="D531" s="170"/>
      <c r="E531" s="170" t="s">
        <v>279</v>
      </c>
      <c r="F531" s="23" t="s">
        <v>408</v>
      </c>
      <c r="G531" s="30">
        <v>2000</v>
      </c>
    </row>
    <row r="532" spans="1:7" ht="15" customHeight="1">
      <c r="A532" s="172"/>
      <c r="B532" s="170"/>
      <c r="C532" s="170"/>
      <c r="D532" s="160" t="s">
        <v>284</v>
      </c>
      <c r="E532" s="170"/>
      <c r="F532" s="22" t="s">
        <v>402</v>
      </c>
      <c r="G532" s="53">
        <f>SUM(G533:G534)</f>
        <v>21500</v>
      </c>
    </row>
    <row r="533" spans="1:7" ht="15" customHeight="1">
      <c r="A533" s="172" t="s">
        <v>786</v>
      </c>
      <c r="B533" s="170"/>
      <c r="C533" s="170"/>
      <c r="D533" s="160"/>
      <c r="E533" s="170" t="s">
        <v>288</v>
      </c>
      <c r="F533" s="23" t="s">
        <v>289</v>
      </c>
      <c r="G533" s="30">
        <v>3000</v>
      </c>
    </row>
    <row r="534" spans="1:7" ht="15" customHeight="1">
      <c r="A534" s="172" t="s">
        <v>787</v>
      </c>
      <c r="B534" s="170"/>
      <c r="C534" s="170"/>
      <c r="D534" s="170"/>
      <c r="E534" s="170" t="s">
        <v>290</v>
      </c>
      <c r="F534" s="23" t="s">
        <v>291</v>
      </c>
      <c r="G534" s="30">
        <v>18500</v>
      </c>
    </row>
    <row r="535" spans="1:7" ht="15" customHeight="1">
      <c r="A535" s="172"/>
      <c r="B535" s="170"/>
      <c r="C535" s="76" t="s">
        <v>292</v>
      </c>
      <c r="D535" s="160"/>
      <c r="E535" s="160"/>
      <c r="F535" s="27" t="s">
        <v>328</v>
      </c>
      <c r="G535" s="41">
        <f>SUM(G536)</f>
        <v>500</v>
      </c>
    </row>
    <row r="536" spans="1:7" ht="15" customHeight="1">
      <c r="A536" s="172"/>
      <c r="B536" s="170"/>
      <c r="C536" s="76"/>
      <c r="D536" s="160" t="s">
        <v>332</v>
      </c>
      <c r="E536" s="160"/>
      <c r="F536" s="22" t="s">
        <v>333</v>
      </c>
      <c r="G536" s="53">
        <f>SUM(G537:G537)</f>
        <v>500</v>
      </c>
    </row>
    <row r="537" spans="1:7" ht="15" customHeight="1">
      <c r="A537" s="172" t="s">
        <v>788</v>
      </c>
      <c r="B537" s="170"/>
      <c r="C537" s="76"/>
      <c r="D537" s="170"/>
      <c r="E537" s="170" t="s">
        <v>334</v>
      </c>
      <c r="F537" s="23" t="s">
        <v>335</v>
      </c>
      <c r="G537" s="30">
        <v>500</v>
      </c>
    </row>
    <row r="538" spans="1:7" ht="15" customHeight="1">
      <c r="A538" s="172"/>
      <c r="B538" s="76" t="s">
        <v>400</v>
      </c>
      <c r="C538" s="27"/>
      <c r="D538" s="169"/>
      <c r="E538" s="170"/>
      <c r="F538" s="27" t="s">
        <v>422</v>
      </c>
      <c r="G538" s="102"/>
    </row>
    <row r="539" spans="1:7" ht="15" customHeight="1">
      <c r="A539" s="168"/>
      <c r="B539" s="169"/>
      <c r="C539" s="27" t="s">
        <v>362</v>
      </c>
      <c r="D539" s="169"/>
      <c r="E539" s="169"/>
      <c r="F539" s="27" t="s">
        <v>363</v>
      </c>
      <c r="G539" s="41">
        <f>+G540</f>
        <v>5000</v>
      </c>
    </row>
    <row r="540" spans="1:7" ht="15" customHeight="1">
      <c r="A540" s="168"/>
      <c r="B540" s="169"/>
      <c r="C540" s="27"/>
      <c r="D540" s="160" t="s">
        <v>370</v>
      </c>
      <c r="E540" s="169"/>
      <c r="F540" s="22" t="s">
        <v>371</v>
      </c>
      <c r="G540" s="53">
        <f>SUM(G541:G541)</f>
        <v>5000</v>
      </c>
    </row>
    <row r="541" spans="1:7" ht="15" customHeight="1" thickBot="1">
      <c r="A541" s="185" t="s">
        <v>789</v>
      </c>
      <c r="B541" s="176"/>
      <c r="C541" s="216"/>
      <c r="D541" s="176"/>
      <c r="E541" s="176" t="s">
        <v>372</v>
      </c>
      <c r="F541" s="217" t="s">
        <v>373</v>
      </c>
      <c r="G541" s="119">
        <v>5000</v>
      </c>
    </row>
    <row r="542" spans="1:7" s="29" customFormat="1" ht="15" customHeight="1" thickBot="1">
      <c r="A542" s="328" t="s">
        <v>989</v>
      </c>
      <c r="B542" s="329"/>
      <c r="C542" s="329"/>
      <c r="D542" s="329"/>
      <c r="E542" s="329"/>
      <c r="F542" s="330"/>
      <c r="G542" s="256">
        <f>SUM(G544+G555+G559)</f>
        <v>50000</v>
      </c>
    </row>
    <row r="543" spans="1:7" ht="15" customHeight="1">
      <c r="A543" s="168"/>
      <c r="B543" s="27" t="s">
        <v>399</v>
      </c>
      <c r="C543" s="169"/>
      <c r="D543" s="169"/>
      <c r="E543" s="169"/>
      <c r="F543" s="76" t="s">
        <v>415</v>
      </c>
      <c r="G543" s="56"/>
    </row>
    <row r="544" spans="1:7" ht="15" customHeight="1">
      <c r="A544" s="171"/>
      <c r="B544" s="169"/>
      <c r="C544" s="27" t="s">
        <v>249</v>
      </c>
      <c r="D544" s="169"/>
      <c r="E544" s="169"/>
      <c r="F544" s="27" t="s">
        <v>250</v>
      </c>
      <c r="G544" s="41">
        <f>SUM(G547+G545+G552)</f>
        <v>39500</v>
      </c>
    </row>
    <row r="545" spans="1:7" ht="15" customHeight="1">
      <c r="A545" s="171"/>
      <c r="B545" s="169"/>
      <c r="C545" s="27"/>
      <c r="D545" s="160" t="s">
        <v>258</v>
      </c>
      <c r="E545" s="169"/>
      <c r="F545" s="22" t="s">
        <v>259</v>
      </c>
      <c r="G545" s="53">
        <f>SUM(G546:G546)</f>
        <v>3000</v>
      </c>
    </row>
    <row r="546" spans="1:7" ht="15" customHeight="1" thickBot="1">
      <c r="A546" s="195" t="s">
        <v>790</v>
      </c>
      <c r="B546" s="174"/>
      <c r="C546" s="216"/>
      <c r="D546" s="218"/>
      <c r="E546" s="176" t="s">
        <v>260</v>
      </c>
      <c r="F546" s="35" t="s">
        <v>439</v>
      </c>
      <c r="G546" s="119">
        <v>3000</v>
      </c>
    </row>
    <row r="547" spans="1:7" ht="15" customHeight="1">
      <c r="A547" s="172"/>
      <c r="B547" s="170"/>
      <c r="C547" s="170"/>
      <c r="D547" s="160" t="s">
        <v>268</v>
      </c>
      <c r="E547" s="169"/>
      <c r="F547" s="22" t="s">
        <v>269</v>
      </c>
      <c r="G547" s="53">
        <f>SUM(G548:G551)</f>
        <v>19500</v>
      </c>
    </row>
    <row r="548" spans="1:7" ht="15" customHeight="1">
      <c r="A548" s="172" t="s">
        <v>791</v>
      </c>
      <c r="B548" s="170"/>
      <c r="C548" s="170"/>
      <c r="D548" s="160"/>
      <c r="E548" s="170" t="s">
        <v>270</v>
      </c>
      <c r="F548" s="23" t="s">
        <v>271</v>
      </c>
      <c r="G548" s="30">
        <v>4500</v>
      </c>
    </row>
    <row r="549" spans="1:7" ht="15" customHeight="1">
      <c r="A549" s="172" t="s">
        <v>792</v>
      </c>
      <c r="B549" s="170"/>
      <c r="C549" s="170"/>
      <c r="D549" s="170"/>
      <c r="E549" s="170" t="s">
        <v>274</v>
      </c>
      <c r="F549" s="23" t="s">
        <v>450</v>
      </c>
      <c r="G549" s="30">
        <v>1000</v>
      </c>
    </row>
    <row r="550" spans="1:7" ht="15" customHeight="1">
      <c r="A550" s="172" t="s">
        <v>793</v>
      </c>
      <c r="B550" s="170"/>
      <c r="C550" s="170"/>
      <c r="D550" s="170"/>
      <c r="E550" s="170" t="s">
        <v>277</v>
      </c>
      <c r="F550" s="23" t="s">
        <v>441</v>
      </c>
      <c r="G550" s="30">
        <v>6000</v>
      </c>
    </row>
    <row r="551" spans="1:7" ht="15" customHeight="1">
      <c r="A551" s="172" t="s">
        <v>794</v>
      </c>
      <c r="B551" s="170"/>
      <c r="C551" s="170"/>
      <c r="D551" s="170"/>
      <c r="E551" s="170" t="s">
        <v>279</v>
      </c>
      <c r="F551" s="23" t="s">
        <v>408</v>
      </c>
      <c r="G551" s="30">
        <v>8000</v>
      </c>
    </row>
    <row r="552" spans="1:7" ht="15" customHeight="1">
      <c r="A552" s="172"/>
      <c r="B552" s="170"/>
      <c r="C552" s="170"/>
      <c r="D552" s="160" t="s">
        <v>284</v>
      </c>
      <c r="E552" s="170"/>
      <c r="F552" s="22" t="s">
        <v>402</v>
      </c>
      <c r="G552" s="53">
        <f>SUM(G553:G554)</f>
        <v>17000</v>
      </c>
    </row>
    <row r="553" spans="1:7" ht="15" customHeight="1">
      <c r="A553" s="172" t="s">
        <v>795</v>
      </c>
      <c r="B553" s="170"/>
      <c r="C553" s="170"/>
      <c r="D553" s="160"/>
      <c r="E553" s="170" t="s">
        <v>288</v>
      </c>
      <c r="F553" s="23" t="s">
        <v>289</v>
      </c>
      <c r="G553" s="30">
        <v>2000</v>
      </c>
    </row>
    <row r="554" spans="1:7" ht="15" customHeight="1">
      <c r="A554" s="172" t="s">
        <v>796</v>
      </c>
      <c r="B554" s="170"/>
      <c r="C554" s="170"/>
      <c r="D554" s="170"/>
      <c r="E554" s="170" t="s">
        <v>290</v>
      </c>
      <c r="F554" s="23" t="s">
        <v>291</v>
      </c>
      <c r="G554" s="30">
        <v>15000</v>
      </c>
    </row>
    <row r="555" spans="1:7" ht="15" customHeight="1">
      <c r="A555" s="172"/>
      <c r="B555" s="170"/>
      <c r="C555" s="76" t="s">
        <v>292</v>
      </c>
      <c r="D555" s="160"/>
      <c r="E555" s="160"/>
      <c r="F555" s="27" t="s">
        <v>328</v>
      </c>
      <c r="G555" s="41">
        <f>SUM(G556)</f>
        <v>500</v>
      </c>
    </row>
    <row r="556" spans="1:7" ht="15" customHeight="1">
      <c r="A556" s="172"/>
      <c r="B556" s="170"/>
      <c r="C556" s="76"/>
      <c r="D556" s="160" t="s">
        <v>332</v>
      </c>
      <c r="E556" s="160"/>
      <c r="F556" s="22" t="s">
        <v>333</v>
      </c>
      <c r="G556" s="53">
        <f>SUM(G557:G557)</f>
        <v>500</v>
      </c>
    </row>
    <row r="557" spans="1:7" ht="15" customHeight="1">
      <c r="A557" s="172" t="s">
        <v>797</v>
      </c>
      <c r="B557" s="170"/>
      <c r="C557" s="76"/>
      <c r="D557" s="170"/>
      <c r="E557" s="170" t="s">
        <v>334</v>
      </c>
      <c r="F557" s="23" t="s">
        <v>335</v>
      </c>
      <c r="G557" s="30">
        <v>500</v>
      </c>
    </row>
    <row r="558" spans="1:7" ht="15" customHeight="1">
      <c r="A558" s="172"/>
      <c r="B558" s="76" t="s">
        <v>400</v>
      </c>
      <c r="C558" s="27"/>
      <c r="D558" s="169"/>
      <c r="E558" s="170"/>
      <c r="F558" s="27" t="s">
        <v>422</v>
      </c>
      <c r="G558" s="102"/>
    </row>
    <row r="559" spans="1:7" ht="15" customHeight="1">
      <c r="A559" s="168"/>
      <c r="B559" s="169"/>
      <c r="C559" s="27" t="s">
        <v>362</v>
      </c>
      <c r="D559" s="169"/>
      <c r="E559" s="169"/>
      <c r="F559" s="27" t="s">
        <v>363</v>
      </c>
      <c r="G559" s="41">
        <f>+G560</f>
        <v>10000</v>
      </c>
    </row>
    <row r="560" spans="1:7" ht="15" customHeight="1">
      <c r="A560" s="168"/>
      <c r="B560" s="169"/>
      <c r="C560" s="27"/>
      <c r="D560" s="160" t="s">
        <v>370</v>
      </c>
      <c r="E560" s="169"/>
      <c r="F560" s="22" t="s">
        <v>371</v>
      </c>
      <c r="G560" s="53">
        <f>SUM(G561:G561)</f>
        <v>10000</v>
      </c>
    </row>
    <row r="561" spans="1:7" ht="15" customHeight="1" thickBot="1">
      <c r="A561" s="172" t="s">
        <v>798</v>
      </c>
      <c r="B561" s="170"/>
      <c r="C561" s="27"/>
      <c r="D561" s="170"/>
      <c r="E561" s="170" t="s">
        <v>372</v>
      </c>
      <c r="F561" s="105" t="s">
        <v>373</v>
      </c>
      <c r="G561" s="30">
        <v>10000</v>
      </c>
    </row>
    <row r="562" spans="1:7" ht="15" customHeight="1">
      <c r="A562" s="316" t="s">
        <v>951</v>
      </c>
      <c r="B562" s="317"/>
      <c r="C562" s="317"/>
      <c r="D562" s="317"/>
      <c r="E562" s="317"/>
      <c r="F562" s="318"/>
      <c r="G562" s="246">
        <f>SUM(G563)</f>
        <v>1894000</v>
      </c>
    </row>
    <row r="563" spans="1:7" ht="19.5" customHeight="1">
      <c r="A563" s="334" t="s">
        <v>952</v>
      </c>
      <c r="B563" s="320"/>
      <c r="C563" s="320"/>
      <c r="D563" s="320"/>
      <c r="E563" s="320"/>
      <c r="F563" s="321"/>
      <c r="G563" s="245">
        <f>SUM(G564)</f>
        <v>1894000</v>
      </c>
    </row>
    <row r="564" spans="1:7" ht="17.25" customHeight="1">
      <c r="A564" s="322" t="s">
        <v>960</v>
      </c>
      <c r="B564" s="323"/>
      <c r="C564" s="323"/>
      <c r="D564" s="323"/>
      <c r="E564" s="323"/>
      <c r="F564" s="324"/>
      <c r="G564" s="245">
        <f>SUM(G567)</f>
        <v>1894000</v>
      </c>
    </row>
    <row r="565" spans="1:7" ht="15" customHeight="1" thickBot="1">
      <c r="A565" s="304" t="s">
        <v>677</v>
      </c>
      <c r="B565" s="305"/>
      <c r="C565" s="305"/>
      <c r="D565" s="305"/>
      <c r="E565" s="305"/>
      <c r="F565" s="306"/>
      <c r="G565" s="254"/>
    </row>
    <row r="566" spans="1:7" ht="15" customHeight="1">
      <c r="A566" s="177"/>
      <c r="B566" s="27" t="s">
        <v>399</v>
      </c>
      <c r="C566" s="27"/>
      <c r="D566" s="169"/>
      <c r="E566" s="169"/>
      <c r="F566" s="27" t="s">
        <v>421</v>
      </c>
      <c r="G566" s="30"/>
    </row>
    <row r="567" spans="1:7" ht="15" customHeight="1">
      <c r="A567" s="177"/>
      <c r="B567" s="160"/>
      <c r="C567" s="27" t="s">
        <v>350</v>
      </c>
      <c r="D567" s="160"/>
      <c r="E567" s="160"/>
      <c r="F567" s="27" t="s">
        <v>425</v>
      </c>
      <c r="G567" s="41">
        <f>SUM(G568)</f>
        <v>1894000</v>
      </c>
    </row>
    <row r="568" spans="1:7" ht="15" customHeight="1">
      <c r="A568" s="177"/>
      <c r="B568" s="160"/>
      <c r="C568" s="160"/>
      <c r="D568" s="160" t="s">
        <v>351</v>
      </c>
      <c r="E568" s="160"/>
      <c r="F568" s="22" t="s">
        <v>352</v>
      </c>
      <c r="G568" s="53">
        <f>SUM(G569:G574)</f>
        <v>1894000</v>
      </c>
    </row>
    <row r="569" spans="1:7" ht="15" customHeight="1">
      <c r="A569" s="172" t="s">
        <v>799</v>
      </c>
      <c r="B569" s="170"/>
      <c r="C569" s="76"/>
      <c r="D569" s="170"/>
      <c r="E569" s="170" t="s">
        <v>353</v>
      </c>
      <c r="F569" s="23" t="s">
        <v>135</v>
      </c>
      <c r="G569" s="30">
        <v>55000</v>
      </c>
    </row>
    <row r="570" spans="1:7" ht="15" customHeight="1">
      <c r="A570" s="172" t="s">
        <v>800</v>
      </c>
      <c r="B570" s="170"/>
      <c r="C570" s="76"/>
      <c r="D570" s="170"/>
      <c r="E570" s="170" t="s">
        <v>353</v>
      </c>
      <c r="F570" s="23" t="s">
        <v>136</v>
      </c>
      <c r="G570" s="30">
        <v>380000</v>
      </c>
    </row>
    <row r="571" spans="1:7" ht="15" customHeight="1">
      <c r="A571" s="172" t="s">
        <v>801</v>
      </c>
      <c r="B571" s="170"/>
      <c r="C571" s="76"/>
      <c r="D571" s="170"/>
      <c r="E571" s="170" t="s">
        <v>353</v>
      </c>
      <c r="F571" s="23" t="s">
        <v>137</v>
      </c>
      <c r="G571" s="30">
        <v>728000</v>
      </c>
    </row>
    <row r="572" spans="1:7" ht="15" customHeight="1">
      <c r="A572" s="172" t="s">
        <v>802</v>
      </c>
      <c r="B572" s="170"/>
      <c r="C572" s="76"/>
      <c r="D572" s="170"/>
      <c r="E572" s="170" t="s">
        <v>353</v>
      </c>
      <c r="F572" s="23" t="s">
        <v>983</v>
      </c>
      <c r="G572" s="30">
        <v>353000</v>
      </c>
    </row>
    <row r="573" spans="1:7" ht="15" customHeight="1">
      <c r="A573" s="172" t="s">
        <v>803</v>
      </c>
      <c r="B573" s="170"/>
      <c r="C573" s="76"/>
      <c r="D573" s="170"/>
      <c r="E573" s="170" t="s">
        <v>353</v>
      </c>
      <c r="F573" s="23" t="s">
        <v>984</v>
      </c>
      <c r="G573" s="30">
        <v>85000</v>
      </c>
    </row>
    <row r="574" spans="1:7" ht="15" customHeight="1" thickBot="1">
      <c r="A574" s="172" t="s">
        <v>804</v>
      </c>
      <c r="B574" s="176"/>
      <c r="C574" s="175"/>
      <c r="D574" s="176"/>
      <c r="E574" s="176" t="s">
        <v>353</v>
      </c>
      <c r="F574" s="35" t="s">
        <v>675</v>
      </c>
      <c r="G574" s="119">
        <v>293000</v>
      </c>
    </row>
    <row r="575" spans="1:7" ht="15" customHeight="1">
      <c r="A575" s="316" t="s">
        <v>953</v>
      </c>
      <c r="B575" s="317"/>
      <c r="C575" s="317"/>
      <c r="D575" s="317"/>
      <c r="E575" s="317"/>
      <c r="F575" s="318"/>
      <c r="G575" s="241">
        <f>SUM(G576)</f>
        <v>17582000</v>
      </c>
    </row>
    <row r="576" spans="1:7" ht="15" customHeight="1">
      <c r="A576" s="319" t="s">
        <v>954</v>
      </c>
      <c r="B576" s="320"/>
      <c r="C576" s="320"/>
      <c r="D576" s="320"/>
      <c r="E576" s="320"/>
      <c r="F576" s="321"/>
      <c r="G576" s="242">
        <f>SUM(G577+G632)</f>
        <v>17582000</v>
      </c>
    </row>
    <row r="577" spans="1:7" ht="15" customHeight="1">
      <c r="A577" s="322" t="s">
        <v>955</v>
      </c>
      <c r="B577" s="323"/>
      <c r="C577" s="323"/>
      <c r="D577" s="323"/>
      <c r="E577" s="323"/>
      <c r="F577" s="324"/>
      <c r="G577" s="243">
        <f>SUM(G579)</f>
        <v>15782000</v>
      </c>
    </row>
    <row r="578" spans="1:7" ht="15" customHeight="1">
      <c r="A578" s="331" t="s">
        <v>639</v>
      </c>
      <c r="B578" s="332"/>
      <c r="C578" s="332"/>
      <c r="D578" s="332"/>
      <c r="E578" s="332"/>
      <c r="F578" s="333"/>
      <c r="G578" s="242"/>
    </row>
    <row r="579" spans="1:7" ht="15" customHeight="1" thickBot="1">
      <c r="A579" s="304" t="s">
        <v>864</v>
      </c>
      <c r="B579" s="305"/>
      <c r="C579" s="305"/>
      <c r="D579" s="305"/>
      <c r="E579" s="305"/>
      <c r="F579" s="306"/>
      <c r="G579" s="253">
        <f>SUM(G581+G591+G617+G622)</f>
        <v>15782000</v>
      </c>
    </row>
    <row r="580" spans="1:7" ht="15" customHeight="1">
      <c r="A580" s="178"/>
      <c r="B580" s="76" t="s">
        <v>399</v>
      </c>
      <c r="C580" s="76"/>
      <c r="D580" s="170"/>
      <c r="E580" s="170"/>
      <c r="F580" s="27" t="s">
        <v>421</v>
      </c>
      <c r="G580" s="30"/>
    </row>
    <row r="581" spans="1:7" ht="15" customHeight="1">
      <c r="A581" s="168"/>
      <c r="B581" s="179"/>
      <c r="C581" s="27" t="s">
        <v>234</v>
      </c>
      <c r="D581" s="169"/>
      <c r="E581" s="169"/>
      <c r="F581" s="27" t="s">
        <v>235</v>
      </c>
      <c r="G581" s="56">
        <f>+G582+G585+G587</f>
        <v>12163300</v>
      </c>
    </row>
    <row r="582" spans="1:7" ht="15" customHeight="1">
      <c r="A582" s="180"/>
      <c r="B582" s="173"/>
      <c r="C582" s="22"/>
      <c r="D582" s="160" t="s">
        <v>236</v>
      </c>
      <c r="E582" s="173"/>
      <c r="F582" s="22" t="s">
        <v>237</v>
      </c>
      <c r="G582" s="53">
        <f>SUM(G583+G584)</f>
        <v>8597975</v>
      </c>
    </row>
    <row r="583" spans="1:7" ht="15" customHeight="1">
      <c r="A583" s="172" t="s">
        <v>805</v>
      </c>
      <c r="B583" s="170"/>
      <c r="C583" s="170"/>
      <c r="D583" s="170"/>
      <c r="E583" s="170" t="s">
        <v>238</v>
      </c>
      <c r="F583" s="23" t="s">
        <v>416</v>
      </c>
      <c r="G583" s="30">
        <v>8169975</v>
      </c>
    </row>
    <row r="584" spans="1:7" ht="15" customHeight="1">
      <c r="A584" s="172" t="s">
        <v>1100</v>
      </c>
      <c r="B584" s="170"/>
      <c r="C584" s="170"/>
      <c r="D584" s="170"/>
      <c r="E584" s="170" t="s">
        <v>1167</v>
      </c>
      <c r="F584" s="23" t="s">
        <v>1168</v>
      </c>
      <c r="G584" s="30">
        <v>428000</v>
      </c>
    </row>
    <row r="585" spans="1:7" ht="15" customHeight="1">
      <c r="A585" s="180"/>
      <c r="B585" s="173"/>
      <c r="C585" s="22"/>
      <c r="D585" s="160" t="s">
        <v>239</v>
      </c>
      <c r="E585" s="173"/>
      <c r="F585" s="22" t="s">
        <v>240</v>
      </c>
      <c r="G585" s="53">
        <f>+G586</f>
        <v>1452000</v>
      </c>
    </row>
    <row r="586" spans="1:7" ht="15" customHeight="1">
      <c r="A586" s="172" t="s">
        <v>806</v>
      </c>
      <c r="B586" s="170"/>
      <c r="C586" s="170"/>
      <c r="D586" s="170"/>
      <c r="E586" s="170" t="s">
        <v>241</v>
      </c>
      <c r="F586" s="23" t="s">
        <v>242</v>
      </c>
      <c r="G586" s="30">
        <v>1452000</v>
      </c>
    </row>
    <row r="587" spans="1:7" ht="15" customHeight="1">
      <c r="A587" s="180"/>
      <c r="B587" s="173"/>
      <c r="C587" s="22"/>
      <c r="D587" s="160" t="s">
        <v>243</v>
      </c>
      <c r="E587" s="173"/>
      <c r="F587" s="22" t="s">
        <v>404</v>
      </c>
      <c r="G587" s="53">
        <f>SUM(G588:G590)</f>
        <v>2113325</v>
      </c>
    </row>
    <row r="588" spans="1:7" ht="15" customHeight="1">
      <c r="A588" s="171" t="s">
        <v>807</v>
      </c>
      <c r="B588" s="173"/>
      <c r="C588" s="22"/>
      <c r="D588" s="160"/>
      <c r="E588" s="170" t="s">
        <v>698</v>
      </c>
      <c r="F588" s="23" t="s">
        <v>699</v>
      </c>
      <c r="G588" s="30">
        <v>625874</v>
      </c>
    </row>
    <row r="589" spans="1:7" ht="15" customHeight="1">
      <c r="A589" s="172" t="s">
        <v>808</v>
      </c>
      <c r="B589" s="170"/>
      <c r="C589" s="170"/>
      <c r="D589" s="170"/>
      <c r="E589" s="170" t="s">
        <v>245</v>
      </c>
      <c r="F589" s="23" t="s">
        <v>246</v>
      </c>
      <c r="G589" s="30">
        <v>1332686</v>
      </c>
    </row>
    <row r="590" spans="1:7" ht="15" customHeight="1">
      <c r="A590" s="172" t="s">
        <v>809</v>
      </c>
      <c r="B590" s="170"/>
      <c r="C590" s="170"/>
      <c r="D590" s="170"/>
      <c r="E590" s="170" t="s">
        <v>247</v>
      </c>
      <c r="F590" s="23" t="s">
        <v>248</v>
      </c>
      <c r="G590" s="30">
        <v>154765</v>
      </c>
    </row>
    <row r="591" spans="1:7" ht="15" customHeight="1">
      <c r="A591" s="172"/>
      <c r="B591" s="170"/>
      <c r="C591" s="27" t="s">
        <v>249</v>
      </c>
      <c r="D591" s="160"/>
      <c r="E591" s="170"/>
      <c r="F591" s="27" t="s">
        <v>250</v>
      </c>
      <c r="G591" s="41">
        <f>+G592+G602+G611+G596</f>
        <v>3218700</v>
      </c>
    </row>
    <row r="592" spans="1:7" ht="15" customHeight="1">
      <c r="A592" s="180"/>
      <c r="B592" s="173"/>
      <c r="C592" s="22"/>
      <c r="D592" s="160" t="s">
        <v>251</v>
      </c>
      <c r="E592" s="173"/>
      <c r="F592" s="22" t="s">
        <v>252</v>
      </c>
      <c r="G592" s="53">
        <f>+G593+G594+G595</f>
        <v>910600</v>
      </c>
    </row>
    <row r="593" spans="1:7" ht="15" customHeight="1">
      <c r="A593" s="172" t="s">
        <v>810</v>
      </c>
      <c r="B593" s="170"/>
      <c r="C593" s="27"/>
      <c r="D593" s="170"/>
      <c r="E593" s="170" t="s">
        <v>253</v>
      </c>
      <c r="F593" s="23" t="s">
        <v>254</v>
      </c>
      <c r="G593" s="30">
        <v>45100</v>
      </c>
    </row>
    <row r="594" spans="1:7" ht="15" customHeight="1">
      <c r="A594" s="172" t="s">
        <v>811</v>
      </c>
      <c r="B594" s="170"/>
      <c r="C594" s="27"/>
      <c r="D594" s="170"/>
      <c r="E594" s="170" t="s">
        <v>255</v>
      </c>
      <c r="F594" s="23" t="s">
        <v>438</v>
      </c>
      <c r="G594" s="30">
        <v>406000</v>
      </c>
    </row>
    <row r="595" spans="1:7" ht="15" customHeight="1">
      <c r="A595" s="171" t="s">
        <v>812</v>
      </c>
      <c r="B595" s="23"/>
      <c r="C595" s="27"/>
      <c r="D595" s="170"/>
      <c r="E595" s="170" t="s">
        <v>256</v>
      </c>
      <c r="F595" s="23" t="s">
        <v>257</v>
      </c>
      <c r="G595" s="30">
        <v>459500</v>
      </c>
    </row>
    <row r="596" spans="1:7" ht="15" customHeight="1">
      <c r="A596" s="180"/>
      <c r="B596" s="173"/>
      <c r="C596" s="22"/>
      <c r="D596" s="160" t="s">
        <v>258</v>
      </c>
      <c r="E596" s="173"/>
      <c r="F596" s="22" t="s">
        <v>259</v>
      </c>
      <c r="G596" s="53">
        <f>+G597+G599+G600+G601+G598</f>
        <v>1274000</v>
      </c>
    </row>
    <row r="597" spans="1:7" ht="15" customHeight="1">
      <c r="A597" s="172" t="s">
        <v>813</v>
      </c>
      <c r="B597" s="170"/>
      <c r="C597" s="170"/>
      <c r="D597" s="170"/>
      <c r="E597" s="170" t="s">
        <v>260</v>
      </c>
      <c r="F597" s="23" t="s">
        <v>439</v>
      </c>
      <c r="G597" s="30">
        <v>675000</v>
      </c>
    </row>
    <row r="598" spans="1:7" ht="15" customHeight="1">
      <c r="A598" s="172" t="s">
        <v>814</v>
      </c>
      <c r="B598" s="170"/>
      <c r="C598" s="170"/>
      <c r="D598" s="170"/>
      <c r="E598" s="170" t="s">
        <v>261</v>
      </c>
      <c r="F598" s="23" t="s">
        <v>262</v>
      </c>
      <c r="G598" s="30">
        <v>61000</v>
      </c>
    </row>
    <row r="599" spans="1:7" ht="15" customHeight="1">
      <c r="A599" s="172" t="s">
        <v>815</v>
      </c>
      <c r="B599" s="170"/>
      <c r="C599" s="170"/>
      <c r="D599" s="170"/>
      <c r="E599" s="170" t="s">
        <v>263</v>
      </c>
      <c r="F599" s="23" t="s">
        <v>264</v>
      </c>
      <c r="G599" s="30">
        <v>315000</v>
      </c>
    </row>
    <row r="600" spans="1:7" ht="15" customHeight="1">
      <c r="A600" s="172" t="s">
        <v>816</v>
      </c>
      <c r="B600" s="170"/>
      <c r="C600" s="170"/>
      <c r="D600" s="170"/>
      <c r="E600" s="170" t="s">
        <v>265</v>
      </c>
      <c r="F600" s="23" t="s">
        <v>266</v>
      </c>
      <c r="G600" s="30">
        <v>121000</v>
      </c>
    </row>
    <row r="601" spans="1:7" ht="15" customHeight="1" thickBot="1">
      <c r="A601" s="185" t="s">
        <v>1101</v>
      </c>
      <c r="B601" s="176"/>
      <c r="C601" s="176"/>
      <c r="D601" s="176"/>
      <c r="E601" s="176" t="s">
        <v>267</v>
      </c>
      <c r="F601" s="35" t="s">
        <v>432</v>
      </c>
      <c r="G601" s="119">
        <v>102000</v>
      </c>
    </row>
    <row r="602" spans="1:7" ht="15" customHeight="1">
      <c r="A602" s="287"/>
      <c r="B602" s="173"/>
      <c r="C602" s="22"/>
      <c r="D602" s="160" t="s">
        <v>268</v>
      </c>
      <c r="E602" s="173"/>
      <c r="F602" s="22" t="s">
        <v>269</v>
      </c>
      <c r="G602" s="53">
        <f>SUM(G603:G610)</f>
        <v>670100</v>
      </c>
    </row>
    <row r="603" spans="1:7" ht="15" customHeight="1">
      <c r="A603" s="172" t="s">
        <v>817</v>
      </c>
      <c r="B603" s="170"/>
      <c r="C603" s="170"/>
      <c r="D603" s="170"/>
      <c r="E603" s="170" t="s">
        <v>270</v>
      </c>
      <c r="F603" s="23" t="s">
        <v>271</v>
      </c>
      <c r="G603" s="30">
        <v>57000</v>
      </c>
    </row>
    <row r="604" spans="1:7" ht="15" customHeight="1">
      <c r="A604" s="172" t="s">
        <v>818</v>
      </c>
      <c r="B604" s="170"/>
      <c r="C604" s="170"/>
      <c r="D604" s="170"/>
      <c r="E604" s="170" t="s">
        <v>272</v>
      </c>
      <c r="F604" s="23" t="s">
        <v>273</v>
      </c>
      <c r="G604" s="30">
        <v>306000</v>
      </c>
    </row>
    <row r="605" spans="1:7" ht="15" customHeight="1">
      <c r="A605" s="172" t="s">
        <v>819</v>
      </c>
      <c r="B605" s="170"/>
      <c r="C605" s="170"/>
      <c r="D605" s="170"/>
      <c r="E605" s="170" t="s">
        <v>274</v>
      </c>
      <c r="F605" s="23" t="s">
        <v>450</v>
      </c>
      <c r="G605" s="30">
        <v>17000</v>
      </c>
    </row>
    <row r="606" spans="1:7" ht="15" customHeight="1">
      <c r="A606" s="172" t="s">
        <v>1102</v>
      </c>
      <c r="B606" s="170"/>
      <c r="C606" s="170"/>
      <c r="D606" s="170"/>
      <c r="E606" s="170" t="s">
        <v>275</v>
      </c>
      <c r="F606" s="23" t="s">
        <v>276</v>
      </c>
      <c r="G606" s="30">
        <v>104000</v>
      </c>
    </row>
    <row r="607" spans="1:7" ht="15" customHeight="1">
      <c r="A607" s="172" t="s">
        <v>820</v>
      </c>
      <c r="B607" s="170"/>
      <c r="C607" s="170"/>
      <c r="D607" s="170"/>
      <c r="E607" s="170" t="s">
        <v>278</v>
      </c>
      <c r="F607" s="23" t="s">
        <v>405</v>
      </c>
      <c r="G607" s="30">
        <v>16000</v>
      </c>
    </row>
    <row r="608" spans="1:7" ht="15" customHeight="1">
      <c r="A608" s="172" t="s">
        <v>821</v>
      </c>
      <c r="B608" s="170"/>
      <c r="C608" s="170"/>
      <c r="D608" s="170"/>
      <c r="E608" s="170" t="s">
        <v>279</v>
      </c>
      <c r="F608" s="23" t="s">
        <v>408</v>
      </c>
      <c r="G608" s="30">
        <v>115000</v>
      </c>
    </row>
    <row r="609" spans="1:7" ht="15" customHeight="1">
      <c r="A609" s="172" t="s">
        <v>822</v>
      </c>
      <c r="B609" s="170"/>
      <c r="C609" s="170"/>
      <c r="D609" s="170"/>
      <c r="E609" s="170" t="s">
        <v>280</v>
      </c>
      <c r="F609" s="23" t="s">
        <v>281</v>
      </c>
      <c r="G609" s="30">
        <v>23000</v>
      </c>
    </row>
    <row r="610" spans="1:7" ht="15" customHeight="1">
      <c r="A610" s="172" t="s">
        <v>823</v>
      </c>
      <c r="B610" s="170"/>
      <c r="C610" s="170"/>
      <c r="D610" s="170"/>
      <c r="E610" s="170" t="s">
        <v>282</v>
      </c>
      <c r="F610" s="23" t="s">
        <v>1205</v>
      </c>
      <c r="G610" s="30">
        <v>32100</v>
      </c>
    </row>
    <row r="611" spans="1:7" ht="15" customHeight="1">
      <c r="A611" s="177"/>
      <c r="B611" s="160"/>
      <c r="C611" s="160"/>
      <c r="D611" s="160" t="s">
        <v>284</v>
      </c>
      <c r="E611" s="160"/>
      <c r="F611" s="22" t="s">
        <v>402</v>
      </c>
      <c r="G611" s="53">
        <f>SUM(G612:G616)</f>
        <v>364000</v>
      </c>
    </row>
    <row r="612" spans="1:7" ht="15" customHeight="1">
      <c r="A612" s="172" t="s">
        <v>824</v>
      </c>
      <c r="B612" s="160"/>
      <c r="C612" s="160"/>
      <c r="D612" s="160"/>
      <c r="E612" s="23" t="s">
        <v>285</v>
      </c>
      <c r="F612" s="23" t="s">
        <v>442</v>
      </c>
      <c r="G612" s="30">
        <v>104000</v>
      </c>
    </row>
    <row r="613" spans="1:7" ht="15" customHeight="1">
      <c r="A613" s="172" t="s">
        <v>825</v>
      </c>
      <c r="B613" s="170"/>
      <c r="C613" s="170"/>
      <c r="D613" s="170"/>
      <c r="E613" s="170" t="s">
        <v>286</v>
      </c>
      <c r="F613" s="23" t="s">
        <v>287</v>
      </c>
      <c r="G613" s="30">
        <v>224000</v>
      </c>
    </row>
    <row r="614" spans="1:7" ht="15" customHeight="1">
      <c r="A614" s="172" t="s">
        <v>826</v>
      </c>
      <c r="B614" s="170"/>
      <c r="C614" s="170"/>
      <c r="D614" s="170"/>
      <c r="E614" s="170" t="s">
        <v>288</v>
      </c>
      <c r="F614" s="23" t="s">
        <v>289</v>
      </c>
      <c r="G614" s="30">
        <v>10000</v>
      </c>
    </row>
    <row r="615" spans="1:7" ht="15" customHeight="1">
      <c r="A615" s="172" t="s">
        <v>827</v>
      </c>
      <c r="B615" s="170"/>
      <c r="C615" s="170"/>
      <c r="D615" s="170"/>
      <c r="E615" s="170" t="s">
        <v>1226</v>
      </c>
      <c r="F615" s="23" t="s">
        <v>1227</v>
      </c>
      <c r="G615" s="30">
        <v>6000</v>
      </c>
    </row>
    <row r="616" spans="1:7" ht="15" customHeight="1">
      <c r="A616" s="172" t="s">
        <v>828</v>
      </c>
      <c r="B616" s="170"/>
      <c r="C616" s="170"/>
      <c r="D616" s="170"/>
      <c r="E616" s="170" t="s">
        <v>290</v>
      </c>
      <c r="F616" s="23" t="s">
        <v>291</v>
      </c>
      <c r="G616" s="30">
        <v>20000</v>
      </c>
    </row>
    <row r="617" spans="1:7" ht="15" customHeight="1">
      <c r="A617" s="177"/>
      <c r="B617" s="160"/>
      <c r="C617" s="76" t="s">
        <v>292</v>
      </c>
      <c r="D617" s="160"/>
      <c r="E617" s="160"/>
      <c r="F617" s="27" t="s">
        <v>328</v>
      </c>
      <c r="G617" s="41">
        <f>SUM(G618)</f>
        <v>11500</v>
      </c>
    </row>
    <row r="618" spans="1:7" ht="15" customHeight="1">
      <c r="A618" s="177"/>
      <c r="B618" s="160"/>
      <c r="C618" s="76"/>
      <c r="D618" s="160" t="s">
        <v>332</v>
      </c>
      <c r="E618" s="160"/>
      <c r="F618" s="22" t="s">
        <v>333</v>
      </c>
      <c r="G618" s="53">
        <f>+G619+G620</f>
        <v>11500</v>
      </c>
    </row>
    <row r="619" spans="1:7" ht="15" customHeight="1">
      <c r="A619" s="172" t="s">
        <v>829</v>
      </c>
      <c r="B619" s="170"/>
      <c r="C619" s="76"/>
      <c r="D619" s="170"/>
      <c r="E619" s="170" t="s">
        <v>334</v>
      </c>
      <c r="F619" s="23" t="s">
        <v>335</v>
      </c>
      <c r="G619" s="30">
        <v>11000</v>
      </c>
    </row>
    <row r="620" spans="1:7" ht="15" customHeight="1">
      <c r="A620" s="172" t="s">
        <v>830</v>
      </c>
      <c r="B620" s="170"/>
      <c r="C620" s="76"/>
      <c r="D620" s="170"/>
      <c r="E620" s="170" t="s">
        <v>336</v>
      </c>
      <c r="F620" s="23" t="s">
        <v>337</v>
      </c>
      <c r="G620" s="30">
        <v>500</v>
      </c>
    </row>
    <row r="621" spans="1:7" ht="15" customHeight="1">
      <c r="A621" s="172"/>
      <c r="B621" s="76" t="s">
        <v>400</v>
      </c>
      <c r="C621" s="76"/>
      <c r="D621" s="76"/>
      <c r="E621" s="170"/>
      <c r="F621" s="163" t="s">
        <v>422</v>
      </c>
      <c r="G621" s="30"/>
    </row>
    <row r="622" spans="1:7" ht="15" customHeight="1">
      <c r="A622" s="172"/>
      <c r="B622" s="76"/>
      <c r="C622" s="76" t="s">
        <v>362</v>
      </c>
      <c r="D622" s="76"/>
      <c r="E622" s="76"/>
      <c r="F622" s="165" t="s">
        <v>363</v>
      </c>
      <c r="G622" s="41">
        <f>SUM(G623+G630)</f>
        <v>388500</v>
      </c>
    </row>
    <row r="623" spans="1:7" ht="15" customHeight="1">
      <c r="A623" s="172"/>
      <c r="B623" s="76"/>
      <c r="C623" s="76"/>
      <c r="D623" s="160" t="s">
        <v>370</v>
      </c>
      <c r="E623" s="181"/>
      <c r="F623" s="22" t="s">
        <v>371</v>
      </c>
      <c r="G623" s="53">
        <f>SUM(G624:G629)</f>
        <v>380500</v>
      </c>
    </row>
    <row r="624" spans="1:7" ht="15" customHeight="1">
      <c r="A624" s="172" t="s">
        <v>831</v>
      </c>
      <c r="B624" s="76"/>
      <c r="C624" s="76"/>
      <c r="D624" s="160"/>
      <c r="E624" s="170" t="s">
        <v>372</v>
      </c>
      <c r="F624" s="23" t="s">
        <v>373</v>
      </c>
      <c r="G624" s="30">
        <v>59000</v>
      </c>
    </row>
    <row r="625" spans="1:7" ht="15" customHeight="1">
      <c r="A625" s="172" t="s">
        <v>832</v>
      </c>
      <c r="B625" s="170"/>
      <c r="C625" s="76"/>
      <c r="D625" s="170"/>
      <c r="E625" s="170" t="s">
        <v>374</v>
      </c>
      <c r="F625" s="23" t="s">
        <v>375</v>
      </c>
      <c r="G625" s="30">
        <v>32000</v>
      </c>
    </row>
    <row r="626" spans="1:7" ht="15" customHeight="1">
      <c r="A626" s="172" t="s">
        <v>833</v>
      </c>
      <c r="B626" s="170"/>
      <c r="C626" s="76"/>
      <c r="D626" s="170"/>
      <c r="E626" s="170" t="s">
        <v>376</v>
      </c>
      <c r="F626" s="23" t="s">
        <v>377</v>
      </c>
      <c r="G626" s="30">
        <v>255500</v>
      </c>
    </row>
    <row r="627" spans="1:7" ht="15" customHeight="1">
      <c r="A627" s="172" t="s">
        <v>834</v>
      </c>
      <c r="B627" s="170"/>
      <c r="C627" s="76"/>
      <c r="D627" s="170"/>
      <c r="E627" s="170" t="s">
        <v>1228</v>
      </c>
      <c r="F627" s="23" t="s">
        <v>1229</v>
      </c>
      <c r="G627" s="30">
        <v>2000</v>
      </c>
    </row>
    <row r="628" spans="1:7" ht="15" customHeight="1">
      <c r="A628" s="172" t="s">
        <v>835</v>
      </c>
      <c r="B628" s="170"/>
      <c r="C628" s="76"/>
      <c r="D628" s="170"/>
      <c r="E628" s="170" t="s">
        <v>1169</v>
      </c>
      <c r="F628" s="23" t="s">
        <v>1170</v>
      </c>
      <c r="G628" s="30">
        <v>4000</v>
      </c>
    </row>
    <row r="629" spans="1:7" ht="15" customHeight="1">
      <c r="A629" s="172" t="s">
        <v>836</v>
      </c>
      <c r="B629" s="170"/>
      <c r="C629" s="76"/>
      <c r="D629" s="170"/>
      <c r="E629" s="170" t="s">
        <v>378</v>
      </c>
      <c r="F629" s="23" t="s">
        <v>440</v>
      </c>
      <c r="G629" s="30">
        <v>28000</v>
      </c>
    </row>
    <row r="630" spans="1:7" ht="15" customHeight="1">
      <c r="A630" s="172"/>
      <c r="B630" s="170"/>
      <c r="C630" s="76"/>
      <c r="D630" s="160" t="s">
        <v>424</v>
      </c>
      <c r="E630" s="181"/>
      <c r="F630" s="22" t="s">
        <v>379</v>
      </c>
      <c r="G630" s="200">
        <f>SUM(G631)</f>
        <v>8000</v>
      </c>
    </row>
    <row r="631" spans="1:7" ht="15" customHeight="1" thickBot="1">
      <c r="A631" s="172" t="s">
        <v>837</v>
      </c>
      <c r="B631" s="170"/>
      <c r="C631" s="76"/>
      <c r="D631" s="160"/>
      <c r="E631" s="170" t="s">
        <v>76</v>
      </c>
      <c r="F631" s="23" t="s">
        <v>77</v>
      </c>
      <c r="G631" s="30">
        <v>8000</v>
      </c>
    </row>
    <row r="632" spans="1:7" ht="15" customHeight="1">
      <c r="A632" s="310" t="s">
        <v>956</v>
      </c>
      <c r="B632" s="311"/>
      <c r="C632" s="311"/>
      <c r="D632" s="311"/>
      <c r="E632" s="311"/>
      <c r="F632" s="312"/>
      <c r="G632" s="249">
        <f>SUM(G635)</f>
        <v>1800000</v>
      </c>
    </row>
    <row r="633" spans="1:7" ht="15" customHeight="1" thickBot="1">
      <c r="A633" s="304" t="s">
        <v>639</v>
      </c>
      <c r="B633" s="305"/>
      <c r="C633" s="305"/>
      <c r="D633" s="305"/>
      <c r="E633" s="305"/>
      <c r="F633" s="306"/>
      <c r="G633" s="254"/>
    </row>
    <row r="634" spans="1:7" ht="15" customHeight="1">
      <c r="A634" s="182"/>
      <c r="B634" s="183" t="s">
        <v>399</v>
      </c>
      <c r="C634" s="184"/>
      <c r="D634" s="184"/>
      <c r="E634" s="184"/>
      <c r="F634" s="27" t="s">
        <v>421</v>
      </c>
      <c r="G634" s="30"/>
    </row>
    <row r="635" spans="1:7" ht="15" customHeight="1">
      <c r="A635" s="177"/>
      <c r="B635" s="160"/>
      <c r="C635" s="27" t="s">
        <v>249</v>
      </c>
      <c r="D635" s="160"/>
      <c r="E635" s="170"/>
      <c r="F635" s="27" t="s">
        <v>250</v>
      </c>
      <c r="G635" s="41">
        <f>SUM(G636)</f>
        <v>1800000</v>
      </c>
    </row>
    <row r="636" spans="1:7" ht="15" customHeight="1">
      <c r="A636" s="177"/>
      <c r="B636" s="160"/>
      <c r="C636" s="76"/>
      <c r="D636" s="160" t="s">
        <v>284</v>
      </c>
      <c r="E636" s="160"/>
      <c r="F636" s="22" t="s">
        <v>402</v>
      </c>
      <c r="G636" s="53">
        <f>SUM(G637)</f>
        <v>1800000</v>
      </c>
    </row>
    <row r="637" spans="1:7" ht="15" customHeight="1" thickBot="1">
      <c r="A637" s="185" t="s">
        <v>838</v>
      </c>
      <c r="B637" s="176"/>
      <c r="C637" s="175"/>
      <c r="D637" s="176"/>
      <c r="E637" s="176" t="s">
        <v>290</v>
      </c>
      <c r="F637" s="35" t="s">
        <v>1186</v>
      </c>
      <c r="G637" s="119">
        <v>1800000</v>
      </c>
    </row>
    <row r="638" spans="1:7" ht="15" customHeight="1">
      <c r="A638" s="316" t="s">
        <v>957</v>
      </c>
      <c r="B638" s="317"/>
      <c r="C638" s="317"/>
      <c r="D638" s="317"/>
      <c r="E638" s="317"/>
      <c r="F638" s="318"/>
      <c r="G638" s="246">
        <f>SUM(G639)</f>
        <v>786050</v>
      </c>
    </row>
    <row r="639" spans="1:7" ht="15" customHeight="1">
      <c r="A639" s="319" t="s">
        <v>958</v>
      </c>
      <c r="B639" s="320"/>
      <c r="C639" s="320"/>
      <c r="D639" s="320"/>
      <c r="E639" s="320"/>
      <c r="F639" s="321"/>
      <c r="G639" s="245">
        <f>SUM(G640)</f>
        <v>786050</v>
      </c>
    </row>
    <row r="640" spans="1:7" ht="15" customHeight="1">
      <c r="A640" s="322" t="s">
        <v>959</v>
      </c>
      <c r="B640" s="323"/>
      <c r="C640" s="323"/>
      <c r="D640" s="323"/>
      <c r="E640" s="323"/>
      <c r="F640" s="324"/>
      <c r="G640" s="247">
        <f>SUM(G643)</f>
        <v>786050</v>
      </c>
    </row>
    <row r="641" spans="1:7" ht="15" customHeight="1" thickBot="1">
      <c r="A641" s="304" t="s">
        <v>639</v>
      </c>
      <c r="B641" s="305"/>
      <c r="C641" s="305"/>
      <c r="D641" s="305"/>
      <c r="E641" s="305"/>
      <c r="F641" s="306"/>
      <c r="G641" s="254"/>
    </row>
    <row r="642" spans="1:7" ht="15" customHeight="1">
      <c r="A642" s="182"/>
      <c r="B642" s="183" t="s">
        <v>399</v>
      </c>
      <c r="C642" s="184"/>
      <c r="D642" s="184"/>
      <c r="E642" s="184"/>
      <c r="F642" s="27" t="s">
        <v>421</v>
      </c>
      <c r="G642" s="30"/>
    </row>
    <row r="643" spans="1:7" ht="15" customHeight="1">
      <c r="A643" s="182"/>
      <c r="B643" s="183"/>
      <c r="C643" s="27" t="s">
        <v>249</v>
      </c>
      <c r="D643" s="160"/>
      <c r="E643" s="170"/>
      <c r="F643" s="27" t="s">
        <v>250</v>
      </c>
      <c r="G643" s="41">
        <f>SUM(G644+G646)</f>
        <v>786050</v>
      </c>
    </row>
    <row r="644" spans="1:7" ht="15" customHeight="1">
      <c r="A644" s="182"/>
      <c r="B644" s="183"/>
      <c r="C644" s="184"/>
      <c r="D644" s="160" t="s">
        <v>268</v>
      </c>
      <c r="E644" s="173"/>
      <c r="F644" s="22" t="s">
        <v>269</v>
      </c>
      <c r="G644" s="53">
        <f>SUM(G645)</f>
        <v>300000</v>
      </c>
    </row>
    <row r="645" spans="1:7" ht="15" customHeight="1">
      <c r="A645" s="182" t="s">
        <v>839</v>
      </c>
      <c r="B645" s="183"/>
      <c r="C645" s="184"/>
      <c r="D645" s="184"/>
      <c r="E645" s="170" t="s">
        <v>272</v>
      </c>
      <c r="F645" s="23" t="s">
        <v>1184</v>
      </c>
      <c r="G645" s="30">
        <v>300000</v>
      </c>
    </row>
    <row r="646" spans="1:7" ht="15" customHeight="1">
      <c r="A646" s="177"/>
      <c r="B646" s="160"/>
      <c r="C646" s="76"/>
      <c r="D646" s="160" t="s">
        <v>284</v>
      </c>
      <c r="E646" s="160"/>
      <c r="F646" s="22" t="s">
        <v>402</v>
      </c>
      <c r="G646" s="53">
        <f>SUM(G647:G649)</f>
        <v>486050</v>
      </c>
    </row>
    <row r="647" spans="1:7" ht="15" customHeight="1">
      <c r="A647" s="172" t="s">
        <v>840</v>
      </c>
      <c r="B647" s="170"/>
      <c r="C647" s="76"/>
      <c r="D647" s="170"/>
      <c r="E647" s="170" t="s">
        <v>290</v>
      </c>
      <c r="F647" s="23" t="s">
        <v>1185</v>
      </c>
      <c r="G647" s="30">
        <v>250000</v>
      </c>
    </row>
    <row r="648" spans="1:7" ht="15" customHeight="1">
      <c r="A648" s="172" t="s">
        <v>841</v>
      </c>
      <c r="B648" s="170"/>
      <c r="C648" s="76"/>
      <c r="D648" s="170"/>
      <c r="E648" s="170" t="s">
        <v>290</v>
      </c>
      <c r="F648" s="23" t="s">
        <v>1187</v>
      </c>
      <c r="G648" s="30">
        <v>176050</v>
      </c>
    </row>
    <row r="649" spans="1:7" ht="15" customHeight="1" thickBot="1">
      <c r="A649" s="172" t="s">
        <v>842</v>
      </c>
      <c r="B649" s="176"/>
      <c r="C649" s="175"/>
      <c r="D649" s="176"/>
      <c r="E649" s="176" t="s">
        <v>290</v>
      </c>
      <c r="F649" s="23" t="s">
        <v>21</v>
      </c>
      <c r="G649" s="30">
        <v>60000</v>
      </c>
    </row>
    <row r="650" spans="1:7" ht="27.75" customHeight="1" thickBot="1">
      <c r="A650" s="307" t="s">
        <v>933</v>
      </c>
      <c r="B650" s="308"/>
      <c r="C650" s="308"/>
      <c r="D650" s="308"/>
      <c r="E650" s="308"/>
      <c r="F650" s="309"/>
      <c r="G650" s="96">
        <f>SUM(G2+G95+G350+G562+G575+G638)</f>
        <v>43955380</v>
      </c>
    </row>
    <row r="653" ht="15.75">
      <c r="G653" s="5"/>
    </row>
  </sheetData>
  <mergeCells count="71">
    <mergeCell ref="A564:F564"/>
    <mergeCell ref="A542:F542"/>
    <mergeCell ref="A519:F519"/>
    <mergeCell ref="A493:F493"/>
    <mergeCell ref="A472:F472"/>
    <mergeCell ref="A308:F308"/>
    <mergeCell ref="A359:F359"/>
    <mergeCell ref="A351:F351"/>
    <mergeCell ref="A322:F322"/>
    <mergeCell ref="A335:F335"/>
    <mergeCell ref="A352:F352"/>
    <mergeCell ref="A353:F353"/>
    <mergeCell ref="A358:F358"/>
    <mergeCell ref="A387:F387"/>
    <mergeCell ref="A281:F281"/>
    <mergeCell ref="A295:F295"/>
    <mergeCell ref="A252:F252"/>
    <mergeCell ref="A268:F268"/>
    <mergeCell ref="A140:F140"/>
    <mergeCell ref="A158:F158"/>
    <mergeCell ref="A229:F229"/>
    <mergeCell ref="A242:F242"/>
    <mergeCell ref="A202:F202"/>
    <mergeCell ref="A215:F215"/>
    <mergeCell ref="A641:F641"/>
    <mergeCell ref="A638:F638"/>
    <mergeCell ref="A639:F639"/>
    <mergeCell ref="A632:F632"/>
    <mergeCell ref="A633:F633"/>
    <mergeCell ref="A640:F640"/>
    <mergeCell ref="A578:F578"/>
    <mergeCell ref="A562:F562"/>
    <mergeCell ref="A563:F563"/>
    <mergeCell ref="A409:F409"/>
    <mergeCell ref="A451:F451"/>
    <mergeCell ref="A428:F428"/>
    <mergeCell ref="A575:F575"/>
    <mergeCell ref="A576:F576"/>
    <mergeCell ref="A565:F565"/>
    <mergeCell ref="A577:F577"/>
    <mergeCell ref="A98:F98"/>
    <mergeCell ref="A111:F111"/>
    <mergeCell ref="A112:F112"/>
    <mergeCell ref="A350:F350"/>
    <mergeCell ref="A118:F118"/>
    <mergeCell ref="A119:F119"/>
    <mergeCell ref="A125:F125"/>
    <mergeCell ref="A124:F124"/>
    <mergeCell ref="A171:F171"/>
    <mergeCell ref="A186:F186"/>
    <mergeCell ref="A66:F66"/>
    <mergeCell ref="A67:F67"/>
    <mergeCell ref="A96:F96"/>
    <mergeCell ref="A97:F97"/>
    <mergeCell ref="A72:F72"/>
    <mergeCell ref="A73:F73"/>
    <mergeCell ref="A95:F95"/>
    <mergeCell ref="A2:F2"/>
    <mergeCell ref="A3:F3"/>
    <mergeCell ref="A4:F4"/>
    <mergeCell ref="A5:F5"/>
    <mergeCell ref="A579:F579"/>
    <mergeCell ref="A650:F650"/>
    <mergeCell ref="A35:F35"/>
    <mergeCell ref="A36:F36"/>
    <mergeCell ref="A56:F56"/>
    <mergeCell ref="A57:F57"/>
    <mergeCell ref="A78:F78"/>
    <mergeCell ref="A79:F79"/>
    <mergeCell ref="A88:F88"/>
    <mergeCell ref="A89:F89"/>
  </mergeCells>
  <printOptions horizontalCentered="1"/>
  <pageMargins left="0.3937007874015748" right="0.3937007874015748" top="0.984251968503937" bottom="0.984251968503937" header="0.5905511811023623" footer="0.5905511811023623"/>
  <pageSetup firstPageNumber="8" useFirstPageNumber="1" horizontalDpi="300" verticalDpi="300" orientation="portrait" paperSize="9" scale="70" r:id="rId1"/>
  <headerFooter alignWithMargins="0">
    <oddHeader>&amp;C&amp;"Times New Roman,Bold"&amp;14RAZDJEL 001 - UPRAVNI ODJEL ZA LOKALNU SAMOUPRAVU</oddHeader>
    <oddFooter>&amp;C&amp;"Times New Roman,Regular"&amp;16&amp;P</oddFooter>
  </headerFooter>
  <rowBreaks count="11" manualBreakCount="11">
    <brk id="55" max="6" man="1"/>
    <brk id="110" max="6" man="1"/>
    <brk id="164" max="6" man="1"/>
    <brk id="219" max="6" man="1"/>
    <brk id="274" max="6" man="1"/>
    <brk id="328" max="6" man="1"/>
    <brk id="381" max="6" man="1"/>
    <brk id="435" max="6" man="1"/>
    <brk id="492" max="6" man="1"/>
    <brk id="546" max="6" man="1"/>
    <brk id="60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workbookViewId="0" topLeftCell="A1">
      <selection activeCell="F23" sqref="F23"/>
    </sheetView>
  </sheetViews>
  <sheetFormatPr defaultColWidth="9.140625" defaultRowHeight="12.75"/>
  <cols>
    <col min="1" max="1" width="4.7109375" style="10" customWidth="1"/>
    <col min="2" max="2" width="3.57421875" style="10" customWidth="1"/>
    <col min="3" max="3" width="4.421875" style="10" bestFit="1" customWidth="1"/>
    <col min="4" max="4" width="6.140625" style="10" customWidth="1"/>
    <col min="5" max="5" width="6.28125" style="10" bestFit="1" customWidth="1"/>
    <col min="6" max="6" width="73.8515625" style="10" customWidth="1"/>
    <col min="7" max="7" width="15.57421875" style="10" bestFit="1" customWidth="1"/>
    <col min="8" max="16384" width="7.8515625" style="10" customWidth="1"/>
  </cols>
  <sheetData>
    <row r="1" spans="1:7" s="19" customFormat="1" ht="88.5" customHeight="1" thickBot="1">
      <c r="A1" s="44" t="s">
        <v>398</v>
      </c>
      <c r="B1" s="45" t="s">
        <v>414</v>
      </c>
      <c r="C1" s="45" t="s">
        <v>165</v>
      </c>
      <c r="D1" s="45" t="s">
        <v>166</v>
      </c>
      <c r="E1" s="45" t="s">
        <v>167</v>
      </c>
      <c r="F1" s="46" t="s">
        <v>233</v>
      </c>
      <c r="G1" s="196" t="s">
        <v>87</v>
      </c>
    </row>
    <row r="2" spans="1:7" s="19" customFormat="1" ht="15" customHeight="1">
      <c r="A2" s="316" t="s">
        <v>869</v>
      </c>
      <c r="B2" s="317"/>
      <c r="C2" s="317"/>
      <c r="D2" s="317"/>
      <c r="E2" s="317"/>
      <c r="F2" s="318"/>
      <c r="G2" s="241">
        <f>SUM(G3)</f>
        <v>11332000</v>
      </c>
    </row>
    <row r="3" spans="1:7" s="19" customFormat="1" ht="15" customHeight="1">
      <c r="A3" s="319" t="s">
        <v>2</v>
      </c>
      <c r="B3" s="320"/>
      <c r="C3" s="320"/>
      <c r="D3" s="320"/>
      <c r="E3" s="320"/>
      <c r="F3" s="321"/>
      <c r="G3" s="242">
        <f>SUM(G4+G28)</f>
        <v>11332000</v>
      </c>
    </row>
    <row r="4" spans="1:7" s="19" customFormat="1" ht="15" customHeight="1">
      <c r="A4" s="322" t="s">
        <v>892</v>
      </c>
      <c r="B4" s="323"/>
      <c r="C4" s="323"/>
      <c r="D4" s="323"/>
      <c r="E4" s="323"/>
      <c r="F4" s="324"/>
      <c r="G4" s="242">
        <f>SUM(G7+G15+G24)</f>
        <v>5500000</v>
      </c>
    </row>
    <row r="5" spans="1:7" s="19" customFormat="1" ht="15" customHeight="1" thickBot="1">
      <c r="A5" s="304" t="s">
        <v>634</v>
      </c>
      <c r="B5" s="305"/>
      <c r="C5" s="305"/>
      <c r="D5" s="305"/>
      <c r="E5" s="305"/>
      <c r="F5" s="306"/>
      <c r="G5" s="265"/>
    </row>
    <row r="6" spans="1:7" s="19" customFormat="1" ht="18.75" customHeight="1">
      <c r="A6" s="186"/>
      <c r="B6" s="27" t="s">
        <v>399</v>
      </c>
      <c r="C6" s="169"/>
      <c r="D6" s="169"/>
      <c r="E6" s="169"/>
      <c r="F6" s="76" t="s">
        <v>415</v>
      </c>
      <c r="G6" s="121"/>
    </row>
    <row r="7" spans="1:7" s="19" customFormat="1" ht="15.75">
      <c r="A7" s="186"/>
      <c r="B7" s="169"/>
      <c r="C7" s="27" t="s">
        <v>234</v>
      </c>
      <c r="D7" s="169"/>
      <c r="E7" s="169"/>
      <c r="F7" s="27" t="s">
        <v>235</v>
      </c>
      <c r="G7" s="41">
        <f>+G8+G10+G12</f>
        <v>4155000</v>
      </c>
    </row>
    <row r="8" spans="1:7" s="24" customFormat="1" ht="12.75" customHeight="1">
      <c r="A8" s="172"/>
      <c r="B8" s="170"/>
      <c r="C8" s="170"/>
      <c r="D8" s="160" t="s">
        <v>236</v>
      </c>
      <c r="E8" s="170"/>
      <c r="F8" s="22" t="s">
        <v>237</v>
      </c>
      <c r="G8" s="53">
        <f>SUM(G9)</f>
        <v>3200000</v>
      </c>
    </row>
    <row r="9" spans="1:7" s="24" customFormat="1" ht="15.75">
      <c r="A9" s="172" t="s">
        <v>843</v>
      </c>
      <c r="B9" s="170"/>
      <c r="C9" s="170"/>
      <c r="D9" s="170"/>
      <c r="E9" s="170" t="s">
        <v>238</v>
      </c>
      <c r="F9" s="23" t="s">
        <v>416</v>
      </c>
      <c r="G9" s="30">
        <v>3200000</v>
      </c>
    </row>
    <row r="10" spans="1:7" s="24" customFormat="1" ht="15.75">
      <c r="A10" s="172"/>
      <c r="B10" s="170"/>
      <c r="C10" s="170"/>
      <c r="D10" s="160" t="s">
        <v>239</v>
      </c>
      <c r="E10" s="170"/>
      <c r="F10" s="22" t="s">
        <v>240</v>
      </c>
      <c r="G10" s="53">
        <f>SUM(G11)</f>
        <v>400000</v>
      </c>
    </row>
    <row r="11" spans="1:7" s="24" customFormat="1" ht="15.75">
      <c r="A11" s="172" t="s">
        <v>844</v>
      </c>
      <c r="B11" s="170"/>
      <c r="C11" s="170"/>
      <c r="D11" s="160"/>
      <c r="E11" s="170" t="s">
        <v>241</v>
      </c>
      <c r="F11" s="23" t="s">
        <v>242</v>
      </c>
      <c r="G11" s="30">
        <v>400000</v>
      </c>
    </row>
    <row r="12" spans="1:7" s="24" customFormat="1" ht="15.75">
      <c r="A12" s="172"/>
      <c r="B12" s="170"/>
      <c r="C12" s="170"/>
      <c r="D12" s="160" t="s">
        <v>243</v>
      </c>
      <c r="E12" s="170"/>
      <c r="F12" s="22" t="s">
        <v>244</v>
      </c>
      <c r="G12" s="53">
        <f>SUM(+G13+G14)</f>
        <v>555000</v>
      </c>
    </row>
    <row r="13" spans="1:7" s="24" customFormat="1" ht="18" customHeight="1">
      <c r="A13" s="172" t="s">
        <v>845</v>
      </c>
      <c r="B13" s="170"/>
      <c r="C13" s="170"/>
      <c r="D13" s="170"/>
      <c r="E13" s="170" t="s">
        <v>245</v>
      </c>
      <c r="F13" s="23" t="s">
        <v>246</v>
      </c>
      <c r="G13" s="30">
        <v>500000</v>
      </c>
    </row>
    <row r="14" spans="1:7" s="24" customFormat="1" ht="18" customHeight="1">
      <c r="A14" s="172" t="s">
        <v>846</v>
      </c>
      <c r="B14" s="170"/>
      <c r="C14" s="170"/>
      <c r="D14" s="170"/>
      <c r="E14" s="170" t="s">
        <v>247</v>
      </c>
      <c r="F14" s="23" t="s">
        <v>248</v>
      </c>
      <c r="G14" s="30">
        <v>55000</v>
      </c>
    </row>
    <row r="15" spans="1:7" s="51" customFormat="1" ht="15.75">
      <c r="A15" s="172"/>
      <c r="B15" s="76"/>
      <c r="C15" s="76" t="s">
        <v>249</v>
      </c>
      <c r="D15" s="76"/>
      <c r="E15" s="76"/>
      <c r="F15" s="27" t="s">
        <v>250</v>
      </c>
      <c r="G15" s="41">
        <f>SUM(G20+G16+G18)</f>
        <v>875000</v>
      </c>
    </row>
    <row r="16" spans="1:7" s="51" customFormat="1" ht="15.75">
      <c r="A16" s="186"/>
      <c r="B16" s="169"/>
      <c r="C16" s="27"/>
      <c r="D16" s="160" t="s">
        <v>251</v>
      </c>
      <c r="E16" s="169"/>
      <c r="F16" s="22" t="s">
        <v>252</v>
      </c>
      <c r="G16" s="53">
        <f>SUM(G17)</f>
        <v>210000</v>
      </c>
    </row>
    <row r="17" spans="1:7" s="51" customFormat="1" ht="15.75">
      <c r="A17" s="172" t="s">
        <v>1164</v>
      </c>
      <c r="B17" s="170"/>
      <c r="C17" s="27"/>
      <c r="D17" s="170"/>
      <c r="E17" s="170" t="s">
        <v>255</v>
      </c>
      <c r="F17" s="23" t="s">
        <v>438</v>
      </c>
      <c r="G17" s="30">
        <v>210000</v>
      </c>
    </row>
    <row r="18" spans="1:7" s="51" customFormat="1" ht="15.75">
      <c r="A18" s="172"/>
      <c r="B18" s="170"/>
      <c r="C18" s="27"/>
      <c r="D18" s="160" t="s">
        <v>258</v>
      </c>
      <c r="E18" s="170"/>
      <c r="F18" s="22" t="s">
        <v>259</v>
      </c>
      <c r="G18" s="53">
        <f>SUM(G19)</f>
        <v>140000</v>
      </c>
    </row>
    <row r="19" spans="1:7" s="51" customFormat="1" ht="15.75">
      <c r="A19" s="172" t="s">
        <v>847</v>
      </c>
      <c r="B19" s="170"/>
      <c r="C19" s="27"/>
      <c r="D19" s="170"/>
      <c r="E19" s="170" t="s">
        <v>260</v>
      </c>
      <c r="F19" s="23" t="s">
        <v>439</v>
      </c>
      <c r="G19" s="30">
        <v>140000</v>
      </c>
    </row>
    <row r="20" spans="1:7" s="24" customFormat="1" ht="15.75">
      <c r="A20" s="172"/>
      <c r="B20" s="170"/>
      <c r="C20" s="170"/>
      <c r="D20" s="160" t="s">
        <v>284</v>
      </c>
      <c r="E20" s="170"/>
      <c r="F20" s="22" t="s">
        <v>402</v>
      </c>
      <c r="G20" s="53">
        <f>SUM(G21:G23)</f>
        <v>525000</v>
      </c>
    </row>
    <row r="21" spans="1:7" s="24" customFormat="1" ht="15.75">
      <c r="A21" s="172" t="s">
        <v>848</v>
      </c>
      <c r="B21" s="170"/>
      <c r="C21" s="170"/>
      <c r="D21" s="170"/>
      <c r="E21" s="170" t="s">
        <v>286</v>
      </c>
      <c r="F21" s="23" t="s">
        <v>287</v>
      </c>
      <c r="G21" s="30">
        <v>500000</v>
      </c>
    </row>
    <row r="22" spans="1:7" s="24" customFormat="1" ht="15.75">
      <c r="A22" s="172" t="s">
        <v>849</v>
      </c>
      <c r="B22" s="170"/>
      <c r="C22" s="170"/>
      <c r="D22" s="170"/>
      <c r="E22" s="170" t="s">
        <v>288</v>
      </c>
      <c r="F22" s="23" t="s">
        <v>289</v>
      </c>
      <c r="G22" s="30">
        <v>15000</v>
      </c>
    </row>
    <row r="23" spans="1:7" s="24" customFormat="1" ht="15.75">
      <c r="A23" s="172" t="s">
        <v>1165</v>
      </c>
      <c r="B23" s="170"/>
      <c r="C23" s="170"/>
      <c r="D23" s="170"/>
      <c r="E23" s="170" t="s">
        <v>290</v>
      </c>
      <c r="F23" s="23" t="s">
        <v>70</v>
      </c>
      <c r="G23" s="30">
        <v>10000</v>
      </c>
    </row>
    <row r="24" spans="1:7" s="52" customFormat="1" ht="15.75">
      <c r="A24" s="172"/>
      <c r="B24" s="160"/>
      <c r="C24" s="76" t="s">
        <v>292</v>
      </c>
      <c r="D24" s="160"/>
      <c r="E24" s="160"/>
      <c r="F24" s="27" t="s">
        <v>328</v>
      </c>
      <c r="G24" s="41">
        <f>SUM(G25)</f>
        <v>470000</v>
      </c>
    </row>
    <row r="25" spans="1:7" s="52" customFormat="1" ht="15.75">
      <c r="A25" s="172"/>
      <c r="B25" s="160"/>
      <c r="C25" s="76"/>
      <c r="D25" s="160" t="s">
        <v>332</v>
      </c>
      <c r="E25" s="160"/>
      <c r="F25" s="22" t="s">
        <v>333</v>
      </c>
      <c r="G25" s="53">
        <f>SUM(G26:G27)</f>
        <v>470000</v>
      </c>
    </row>
    <row r="26" spans="1:7" s="52" customFormat="1" ht="15.75">
      <c r="A26" s="172" t="s">
        <v>1103</v>
      </c>
      <c r="B26" s="160"/>
      <c r="C26" s="76"/>
      <c r="D26" s="170"/>
      <c r="E26" s="170" t="s">
        <v>334</v>
      </c>
      <c r="F26" s="23" t="s">
        <v>335</v>
      </c>
      <c r="G26" s="30">
        <v>450000</v>
      </c>
    </row>
    <row r="27" spans="1:7" s="52" customFormat="1" ht="16.5" thickBot="1">
      <c r="A27" s="172" t="s">
        <v>1104</v>
      </c>
      <c r="B27" s="160"/>
      <c r="C27" s="76"/>
      <c r="D27" s="170"/>
      <c r="E27" s="170" t="s">
        <v>336</v>
      </c>
      <c r="F27" s="23" t="s">
        <v>337</v>
      </c>
      <c r="G27" s="30">
        <v>20000</v>
      </c>
    </row>
    <row r="28" spans="1:7" s="52" customFormat="1" ht="15.75">
      <c r="A28" s="310" t="s">
        <v>691</v>
      </c>
      <c r="B28" s="311"/>
      <c r="C28" s="311"/>
      <c r="D28" s="311"/>
      <c r="E28" s="311"/>
      <c r="F28" s="312"/>
      <c r="G28" s="249">
        <f>SUM(G31+G35+G41+G38)</f>
        <v>5832000</v>
      </c>
    </row>
    <row r="29" spans="1:7" s="52" customFormat="1" ht="16.5" thickBot="1">
      <c r="A29" s="304" t="s">
        <v>662</v>
      </c>
      <c r="B29" s="305"/>
      <c r="C29" s="305"/>
      <c r="D29" s="305"/>
      <c r="E29" s="305"/>
      <c r="F29" s="306"/>
      <c r="G29" s="254"/>
    </row>
    <row r="30" spans="1:7" s="52" customFormat="1" ht="15.75">
      <c r="A30" s="172"/>
      <c r="B30" s="27" t="s">
        <v>399</v>
      </c>
      <c r="C30" s="169"/>
      <c r="D30" s="169"/>
      <c r="E30" s="169"/>
      <c r="F30" s="76" t="s">
        <v>415</v>
      </c>
      <c r="G30" s="30"/>
    </row>
    <row r="31" spans="1:7" s="52" customFormat="1" ht="15.75">
      <c r="A31" s="172"/>
      <c r="B31" s="160"/>
      <c r="C31" s="76" t="s">
        <v>292</v>
      </c>
      <c r="D31" s="160"/>
      <c r="E31" s="160"/>
      <c r="F31" s="27" t="s">
        <v>328</v>
      </c>
      <c r="G31" s="41">
        <f>SUM(G32)</f>
        <v>1150000</v>
      </c>
    </row>
    <row r="32" spans="1:7" s="52" customFormat="1" ht="15.75">
      <c r="A32" s="172"/>
      <c r="B32" s="160"/>
      <c r="C32" s="76"/>
      <c r="D32" s="160" t="s">
        <v>329</v>
      </c>
      <c r="E32" s="170"/>
      <c r="F32" s="160" t="s">
        <v>330</v>
      </c>
      <c r="G32" s="53">
        <f>SUM(G33:G33)</f>
        <v>1150000</v>
      </c>
    </row>
    <row r="33" spans="1:7" s="52" customFormat="1" ht="31.5">
      <c r="A33" s="172" t="s">
        <v>1105</v>
      </c>
      <c r="B33" s="160"/>
      <c r="C33" s="76"/>
      <c r="D33" s="170"/>
      <c r="E33" s="170" t="s">
        <v>331</v>
      </c>
      <c r="F33" s="23" t="s">
        <v>132</v>
      </c>
      <c r="G33" s="30">
        <v>1150000</v>
      </c>
    </row>
    <row r="34" spans="1:7" s="52" customFormat="1" ht="15.75">
      <c r="A34" s="172"/>
      <c r="B34" s="76" t="s">
        <v>401</v>
      </c>
      <c r="C34" s="76"/>
      <c r="D34" s="170"/>
      <c r="E34" s="170"/>
      <c r="F34" s="27" t="s">
        <v>418</v>
      </c>
      <c r="G34" s="30"/>
    </row>
    <row r="35" spans="1:7" s="52" customFormat="1" ht="15.75">
      <c r="A35" s="172"/>
      <c r="B35" s="160"/>
      <c r="C35" s="76" t="s">
        <v>381</v>
      </c>
      <c r="D35" s="160"/>
      <c r="E35" s="160"/>
      <c r="F35" s="27" t="s">
        <v>383</v>
      </c>
      <c r="G35" s="41">
        <f>SUM(G36)</f>
        <v>50000</v>
      </c>
    </row>
    <row r="36" spans="1:7" s="52" customFormat="1" ht="31.5">
      <c r="A36" s="172"/>
      <c r="B36" s="160"/>
      <c r="C36" s="76"/>
      <c r="D36" s="160" t="s">
        <v>384</v>
      </c>
      <c r="E36" s="170"/>
      <c r="F36" s="167" t="s">
        <v>385</v>
      </c>
      <c r="G36" s="53">
        <f>+G37</f>
        <v>50000</v>
      </c>
    </row>
    <row r="37" spans="1:7" s="52" customFormat="1" ht="15.75">
      <c r="A37" s="172" t="s">
        <v>1106</v>
      </c>
      <c r="B37" s="160"/>
      <c r="C37" s="76"/>
      <c r="D37" s="170"/>
      <c r="E37" s="170" t="s">
        <v>386</v>
      </c>
      <c r="F37" s="164" t="s">
        <v>633</v>
      </c>
      <c r="G37" s="30">
        <v>50000</v>
      </c>
    </row>
    <row r="38" spans="1:7" s="52" customFormat="1" ht="15.75">
      <c r="A38" s="172"/>
      <c r="B38" s="160"/>
      <c r="C38" s="76" t="s">
        <v>388</v>
      </c>
      <c r="D38" s="160"/>
      <c r="E38" s="160"/>
      <c r="F38" s="27" t="s">
        <v>1190</v>
      </c>
      <c r="G38" s="41">
        <f>SUM(G39)</f>
        <v>832000</v>
      </c>
    </row>
    <row r="39" spans="1:7" s="52" customFormat="1" ht="31.5">
      <c r="A39" s="172"/>
      <c r="B39" s="160"/>
      <c r="C39" s="76"/>
      <c r="D39" s="160" t="s">
        <v>1191</v>
      </c>
      <c r="E39" s="170"/>
      <c r="F39" s="167" t="s">
        <v>1192</v>
      </c>
      <c r="G39" s="53">
        <f>SUM(G40)</f>
        <v>832000</v>
      </c>
    </row>
    <row r="40" spans="1:7" s="52" customFormat="1" ht="15.75">
      <c r="A40" s="172" t="s">
        <v>1107</v>
      </c>
      <c r="B40" s="160"/>
      <c r="C40" s="76"/>
      <c r="D40" s="170"/>
      <c r="E40" s="170" t="s">
        <v>1193</v>
      </c>
      <c r="F40" s="162" t="s">
        <v>1195</v>
      </c>
      <c r="G40" s="30">
        <v>832000</v>
      </c>
    </row>
    <row r="41" spans="1:7" s="52" customFormat="1" ht="15.75">
      <c r="A41" s="172"/>
      <c r="B41" s="76"/>
      <c r="C41" s="76" t="s">
        <v>389</v>
      </c>
      <c r="D41" s="76"/>
      <c r="E41" s="76"/>
      <c r="F41" s="163" t="s">
        <v>390</v>
      </c>
      <c r="G41" s="41">
        <f>SUM(G42)</f>
        <v>3800000</v>
      </c>
    </row>
    <row r="42" spans="1:7" s="52" customFormat="1" ht="31.5">
      <c r="A42" s="172"/>
      <c r="B42" s="170"/>
      <c r="C42" s="170"/>
      <c r="D42" s="160" t="s">
        <v>391</v>
      </c>
      <c r="E42" s="170"/>
      <c r="F42" s="167" t="s">
        <v>419</v>
      </c>
      <c r="G42" s="53">
        <f>+G43</f>
        <v>3800000</v>
      </c>
    </row>
    <row r="43" spans="1:7" s="52" customFormat="1" ht="34.5" customHeight="1" thickBot="1">
      <c r="A43" s="185" t="s">
        <v>1108</v>
      </c>
      <c r="B43" s="176"/>
      <c r="C43" s="175"/>
      <c r="D43" s="175"/>
      <c r="E43" s="176" t="s">
        <v>392</v>
      </c>
      <c r="F43" s="198" t="s">
        <v>133</v>
      </c>
      <c r="G43" s="119">
        <v>3800000</v>
      </c>
    </row>
    <row r="44" spans="1:7" s="52" customFormat="1" ht="21" customHeight="1">
      <c r="A44" s="313" t="s">
        <v>871</v>
      </c>
      <c r="B44" s="314"/>
      <c r="C44" s="314"/>
      <c r="D44" s="314"/>
      <c r="E44" s="314"/>
      <c r="F44" s="314"/>
      <c r="G44" s="269">
        <f>SUM(G45)</f>
        <v>910000</v>
      </c>
    </row>
    <row r="45" spans="1:7" s="52" customFormat="1" ht="15.75">
      <c r="A45" s="340" t="s">
        <v>870</v>
      </c>
      <c r="B45" s="341"/>
      <c r="C45" s="341"/>
      <c r="D45" s="341"/>
      <c r="E45" s="341"/>
      <c r="F45" s="341"/>
      <c r="G45" s="245">
        <f>SUM(G61+G55+G46)</f>
        <v>910000</v>
      </c>
    </row>
    <row r="46" spans="1:7" s="52" customFormat="1" ht="15.75">
      <c r="A46" s="319" t="s">
        <v>872</v>
      </c>
      <c r="B46" s="320"/>
      <c r="C46" s="320"/>
      <c r="D46" s="320"/>
      <c r="E46" s="320"/>
      <c r="F46" s="321"/>
      <c r="G46" s="245">
        <f>SUM(G49+G52)</f>
        <v>510000</v>
      </c>
    </row>
    <row r="47" spans="1:7" s="52" customFormat="1" ht="16.5" thickBot="1">
      <c r="A47" s="335" t="s">
        <v>636</v>
      </c>
      <c r="B47" s="336"/>
      <c r="C47" s="336"/>
      <c r="D47" s="336"/>
      <c r="E47" s="336"/>
      <c r="F47" s="336"/>
      <c r="G47" s="254"/>
    </row>
    <row r="48" spans="1:7" s="52" customFormat="1" ht="15.75">
      <c r="A48" s="172"/>
      <c r="B48" s="27" t="s">
        <v>399</v>
      </c>
      <c r="C48" s="169"/>
      <c r="D48" s="169"/>
      <c r="E48" s="169"/>
      <c r="F48" s="76" t="s">
        <v>415</v>
      </c>
      <c r="G48" s="30"/>
    </row>
    <row r="49" spans="1:7" s="52" customFormat="1" ht="15.75">
      <c r="A49" s="172"/>
      <c r="B49" s="160"/>
      <c r="C49" s="76" t="s">
        <v>292</v>
      </c>
      <c r="D49" s="160"/>
      <c r="E49" s="160"/>
      <c r="F49" s="27" t="s">
        <v>328</v>
      </c>
      <c r="G49" s="41">
        <f>SUM(G50)</f>
        <v>10000</v>
      </c>
    </row>
    <row r="50" spans="1:7" s="52" customFormat="1" ht="15.75">
      <c r="A50" s="172"/>
      <c r="B50" s="160"/>
      <c r="C50" s="76"/>
      <c r="D50" s="160" t="s">
        <v>332</v>
      </c>
      <c r="E50" s="160"/>
      <c r="F50" s="22" t="s">
        <v>333</v>
      </c>
      <c r="G50" s="53">
        <f>SUM(G51)</f>
        <v>10000</v>
      </c>
    </row>
    <row r="51" spans="1:7" s="52" customFormat="1" ht="15.75">
      <c r="A51" s="172" t="s">
        <v>1109</v>
      </c>
      <c r="B51" s="160"/>
      <c r="C51" s="76"/>
      <c r="D51" s="170"/>
      <c r="E51" s="170" t="s">
        <v>334</v>
      </c>
      <c r="F51" s="23" t="s">
        <v>335</v>
      </c>
      <c r="G51" s="30">
        <v>10000</v>
      </c>
    </row>
    <row r="52" spans="1:7" s="52" customFormat="1" ht="15.75">
      <c r="A52" s="172"/>
      <c r="B52" s="160"/>
      <c r="C52" s="76" t="s">
        <v>338</v>
      </c>
      <c r="D52" s="170"/>
      <c r="E52" s="170"/>
      <c r="F52" s="27" t="s">
        <v>694</v>
      </c>
      <c r="G52" s="41">
        <f>SUM(G53)</f>
        <v>500000</v>
      </c>
    </row>
    <row r="53" spans="1:7" s="52" customFormat="1" ht="31.5">
      <c r="A53" s="172"/>
      <c r="B53" s="160"/>
      <c r="C53" s="76"/>
      <c r="D53" s="170" t="s">
        <v>343</v>
      </c>
      <c r="E53" s="170"/>
      <c r="F53" s="22" t="s">
        <v>427</v>
      </c>
      <c r="G53" s="53">
        <f>SUM(G54)</f>
        <v>500000</v>
      </c>
    </row>
    <row r="54" spans="1:7" s="52" customFormat="1" ht="32.25" thickBot="1">
      <c r="A54" s="172" t="s">
        <v>1110</v>
      </c>
      <c r="B54" s="160"/>
      <c r="C54" s="76"/>
      <c r="D54" s="170"/>
      <c r="E54" s="170" t="s">
        <v>344</v>
      </c>
      <c r="F54" s="23" t="s">
        <v>1207</v>
      </c>
      <c r="G54" s="30">
        <v>500000</v>
      </c>
    </row>
    <row r="55" spans="1:7" s="52" customFormat="1" ht="15.75">
      <c r="A55" s="316" t="s">
        <v>874</v>
      </c>
      <c r="B55" s="317"/>
      <c r="C55" s="317"/>
      <c r="D55" s="317"/>
      <c r="E55" s="317"/>
      <c r="F55" s="318"/>
      <c r="G55" s="246">
        <f>SUM(G58)</f>
        <v>300000</v>
      </c>
    </row>
    <row r="56" spans="1:7" s="52" customFormat="1" ht="16.5" thickBot="1">
      <c r="A56" s="335" t="s">
        <v>635</v>
      </c>
      <c r="B56" s="336"/>
      <c r="C56" s="336"/>
      <c r="D56" s="336"/>
      <c r="E56" s="336"/>
      <c r="F56" s="336"/>
      <c r="G56" s="268"/>
    </row>
    <row r="57" spans="1:7" s="52" customFormat="1" ht="15.75">
      <c r="A57" s="172"/>
      <c r="B57" s="27" t="s">
        <v>399</v>
      </c>
      <c r="C57" s="169"/>
      <c r="D57" s="169"/>
      <c r="E57" s="169"/>
      <c r="F57" s="76" t="s">
        <v>415</v>
      </c>
      <c r="G57" s="30"/>
    </row>
    <row r="58" spans="1:7" s="52" customFormat="1" ht="15.75">
      <c r="A58" s="172"/>
      <c r="B58" s="160"/>
      <c r="C58" s="76" t="s">
        <v>338</v>
      </c>
      <c r="D58" s="170"/>
      <c r="E58" s="170"/>
      <c r="F58" s="27" t="s">
        <v>694</v>
      </c>
      <c r="G58" s="201">
        <f>SUM(G59)</f>
        <v>300000</v>
      </c>
    </row>
    <row r="59" spans="1:7" s="52" customFormat="1" ht="31.5">
      <c r="A59" s="172"/>
      <c r="B59" s="160"/>
      <c r="C59" s="76"/>
      <c r="D59" s="170" t="s">
        <v>343</v>
      </c>
      <c r="E59" s="170"/>
      <c r="F59" s="22" t="s">
        <v>427</v>
      </c>
      <c r="G59" s="200">
        <f>SUM(G60)</f>
        <v>300000</v>
      </c>
    </row>
    <row r="60" spans="1:7" s="52" customFormat="1" ht="32.25" thickBot="1">
      <c r="A60" s="172" t="s">
        <v>1111</v>
      </c>
      <c r="B60" s="160"/>
      <c r="C60" s="76"/>
      <c r="D60" s="170"/>
      <c r="E60" s="170" t="s">
        <v>344</v>
      </c>
      <c r="F60" s="23" t="s">
        <v>139</v>
      </c>
      <c r="G60" s="30">
        <v>300000</v>
      </c>
    </row>
    <row r="61" spans="1:7" s="52" customFormat="1" ht="15.75">
      <c r="A61" s="316" t="s">
        <v>873</v>
      </c>
      <c r="B61" s="317"/>
      <c r="C61" s="317"/>
      <c r="D61" s="317"/>
      <c r="E61" s="317"/>
      <c r="F61" s="318"/>
      <c r="G61" s="246">
        <f>SUM(G64)</f>
        <v>100000</v>
      </c>
    </row>
    <row r="62" spans="1:7" s="52" customFormat="1" ht="16.5" thickBot="1">
      <c r="A62" s="335" t="s">
        <v>635</v>
      </c>
      <c r="B62" s="336"/>
      <c r="C62" s="336"/>
      <c r="D62" s="336"/>
      <c r="E62" s="336"/>
      <c r="F62" s="336"/>
      <c r="G62" s="268"/>
    </row>
    <row r="63" spans="1:7" s="52" customFormat="1" ht="15.75">
      <c r="A63" s="172"/>
      <c r="B63" s="27" t="s">
        <v>399</v>
      </c>
      <c r="C63" s="169"/>
      <c r="D63" s="169"/>
      <c r="E63" s="169"/>
      <c r="F63" s="76" t="s">
        <v>415</v>
      </c>
      <c r="G63" s="30"/>
    </row>
    <row r="64" spans="1:7" s="52" customFormat="1" ht="15.75">
      <c r="A64" s="172"/>
      <c r="B64" s="160"/>
      <c r="C64" s="76" t="s">
        <v>350</v>
      </c>
      <c r="D64" s="160"/>
      <c r="E64" s="160"/>
      <c r="F64" s="27" t="s">
        <v>425</v>
      </c>
      <c r="G64" s="41">
        <f>SUM(G65)</f>
        <v>100000</v>
      </c>
    </row>
    <row r="65" spans="1:7" s="52" customFormat="1" ht="15.75">
      <c r="A65" s="172"/>
      <c r="B65" s="160"/>
      <c r="C65" s="76"/>
      <c r="D65" s="160" t="s">
        <v>351</v>
      </c>
      <c r="E65" s="160"/>
      <c r="F65" s="22" t="s">
        <v>352</v>
      </c>
      <c r="G65" s="53">
        <f>SUM(G66)</f>
        <v>100000</v>
      </c>
    </row>
    <row r="66" spans="1:7" s="52" customFormat="1" ht="16.5" thickBot="1">
      <c r="A66" s="185" t="s">
        <v>1112</v>
      </c>
      <c r="B66" s="218"/>
      <c r="C66" s="175"/>
      <c r="D66" s="218"/>
      <c r="E66" s="176" t="s">
        <v>353</v>
      </c>
      <c r="F66" s="35" t="s">
        <v>1197</v>
      </c>
      <c r="G66" s="119">
        <v>100000</v>
      </c>
    </row>
    <row r="67" spans="1:7" s="51" customFormat="1" ht="27.75" customHeight="1" thickBot="1">
      <c r="A67" s="337" t="s">
        <v>876</v>
      </c>
      <c r="B67" s="338"/>
      <c r="C67" s="338"/>
      <c r="D67" s="338"/>
      <c r="E67" s="338"/>
      <c r="F67" s="339"/>
      <c r="G67" s="96">
        <f>SUM(G2+G44)</f>
        <v>12242000</v>
      </c>
    </row>
    <row r="68" spans="1:6" ht="15.75">
      <c r="A68" s="43"/>
      <c r="B68" s="43"/>
      <c r="C68" s="43"/>
      <c r="D68" s="43"/>
      <c r="E68" s="43"/>
      <c r="F68" s="54"/>
    </row>
  </sheetData>
  <mergeCells count="15">
    <mergeCell ref="A2:F2"/>
    <mergeCell ref="A3:F3"/>
    <mergeCell ref="A4:F4"/>
    <mergeCell ref="A5:F5"/>
    <mergeCell ref="A28:F28"/>
    <mergeCell ref="A29:F29"/>
    <mergeCell ref="A46:F46"/>
    <mergeCell ref="A55:F55"/>
    <mergeCell ref="A44:F44"/>
    <mergeCell ref="A62:F62"/>
    <mergeCell ref="A67:F67"/>
    <mergeCell ref="A45:F45"/>
    <mergeCell ref="A47:F47"/>
    <mergeCell ref="A61:F61"/>
    <mergeCell ref="A56:F56"/>
  </mergeCells>
  <printOptions horizontalCentered="1"/>
  <pageMargins left="0.1968503937007874" right="0.1968503937007874" top="0.7874015748031497" bottom="0.7874015748031497" header="0.5511811023622047" footer="0.5905511811023623"/>
  <pageSetup firstPageNumber="20" useFirstPageNumber="1" horizontalDpi="300" verticalDpi="300" orientation="portrait" paperSize="9" scale="75" r:id="rId1"/>
  <headerFooter alignWithMargins="0">
    <oddHeader>&amp;C&amp;"Times New Roman,Bold"&amp;14RAZDJEL 002 - UPRAVNI ODJEL ZA PRORAČUN I GOSPODARSTVO</oddHeader>
    <oddFooter>&amp;C&amp;"Times New Roman,Uobičajeno"&amp;16&amp;P</oddFooter>
  </headerFooter>
  <rowBreaks count="1" manualBreakCount="1">
    <brk id="4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workbookViewId="0" topLeftCell="A28">
      <selection activeCell="A57" sqref="A57:G57"/>
    </sheetView>
  </sheetViews>
  <sheetFormatPr defaultColWidth="9.140625" defaultRowHeight="12.75"/>
  <cols>
    <col min="1" max="1" width="5.00390625" style="57" customWidth="1"/>
    <col min="2" max="2" width="3.7109375" style="57" customWidth="1"/>
    <col min="3" max="3" width="4.28125" style="57" bestFit="1" customWidth="1"/>
    <col min="4" max="4" width="5.8515625" style="57" bestFit="1" customWidth="1"/>
    <col min="5" max="5" width="7.140625" style="57" customWidth="1"/>
    <col min="6" max="6" width="79.7109375" style="57" customWidth="1"/>
    <col min="7" max="7" width="16.8515625" style="10" bestFit="1" customWidth="1"/>
  </cols>
  <sheetData>
    <row r="1" spans="1:7" ht="92.25" customHeight="1" thickBot="1">
      <c r="A1" s="44" t="s">
        <v>398</v>
      </c>
      <c r="B1" s="45" t="s">
        <v>414</v>
      </c>
      <c r="C1" s="45" t="s">
        <v>165</v>
      </c>
      <c r="D1" s="45" t="s">
        <v>166</v>
      </c>
      <c r="E1" s="45" t="s">
        <v>167</v>
      </c>
      <c r="F1" s="46" t="s">
        <v>233</v>
      </c>
      <c r="G1" s="196" t="s">
        <v>87</v>
      </c>
    </row>
    <row r="2" spans="1:7" ht="15.75">
      <c r="A2" s="316" t="s">
        <v>961</v>
      </c>
      <c r="B2" s="317"/>
      <c r="C2" s="317"/>
      <c r="D2" s="317"/>
      <c r="E2" s="317"/>
      <c r="F2" s="318"/>
      <c r="G2" s="241">
        <f>SUM(G6+G14)</f>
        <v>4788000</v>
      </c>
    </row>
    <row r="3" spans="1:7" ht="15.75">
      <c r="A3" s="322" t="s">
        <v>962</v>
      </c>
      <c r="B3" s="323"/>
      <c r="C3" s="323"/>
      <c r="D3" s="323"/>
      <c r="E3" s="323"/>
      <c r="F3" s="324"/>
      <c r="G3" s="243">
        <f>SUM(G6+G14)</f>
        <v>4788000</v>
      </c>
    </row>
    <row r="4" spans="1:7" ht="16.5" thickBot="1">
      <c r="A4" s="304" t="s">
        <v>634</v>
      </c>
      <c r="B4" s="305"/>
      <c r="C4" s="305"/>
      <c r="D4" s="305"/>
      <c r="E4" s="305"/>
      <c r="F4" s="306"/>
      <c r="G4" s="253"/>
    </row>
    <row r="5" spans="1:7" ht="15.75">
      <c r="A5" s="47"/>
      <c r="B5" s="27" t="s">
        <v>399</v>
      </c>
      <c r="C5" s="169"/>
      <c r="D5" s="169"/>
      <c r="E5" s="169"/>
      <c r="F5" s="76" t="s">
        <v>415</v>
      </c>
      <c r="G5" s="56"/>
    </row>
    <row r="6" spans="1:7" ht="15.75">
      <c r="A6" s="47"/>
      <c r="B6" s="169"/>
      <c r="C6" s="27" t="s">
        <v>234</v>
      </c>
      <c r="D6" s="169"/>
      <c r="E6" s="169"/>
      <c r="F6" s="27" t="s">
        <v>235</v>
      </c>
      <c r="G6" s="56">
        <f>SUM(G7+G9+G11)</f>
        <v>4556000</v>
      </c>
    </row>
    <row r="7" spans="1:7" ht="15.75">
      <c r="A7" s="47"/>
      <c r="B7" s="170"/>
      <c r="C7" s="170"/>
      <c r="D7" s="160" t="s">
        <v>236</v>
      </c>
      <c r="E7" s="170"/>
      <c r="F7" s="22" t="s">
        <v>237</v>
      </c>
      <c r="G7" s="101">
        <f>SUM(G8)</f>
        <v>3600000</v>
      </c>
    </row>
    <row r="8" spans="1:7" ht="15.75">
      <c r="A8" s="32" t="s">
        <v>1113</v>
      </c>
      <c r="B8" s="170"/>
      <c r="C8" s="170"/>
      <c r="D8" s="170"/>
      <c r="E8" s="170" t="s">
        <v>238</v>
      </c>
      <c r="F8" s="23" t="s">
        <v>416</v>
      </c>
      <c r="G8" s="102">
        <v>3600000</v>
      </c>
    </row>
    <row r="9" spans="1:7" ht="15.75">
      <c r="A9" s="32"/>
      <c r="B9" s="170"/>
      <c r="C9" s="170"/>
      <c r="D9" s="160" t="s">
        <v>239</v>
      </c>
      <c r="E9" s="170"/>
      <c r="F9" s="22" t="s">
        <v>240</v>
      </c>
      <c r="G9" s="101">
        <f>SUM(G10)</f>
        <v>370000</v>
      </c>
    </row>
    <row r="10" spans="1:7" ht="15.75">
      <c r="A10" s="32" t="s">
        <v>1114</v>
      </c>
      <c r="B10" s="170"/>
      <c r="C10" s="170"/>
      <c r="D10" s="160"/>
      <c r="E10" s="170" t="s">
        <v>241</v>
      </c>
      <c r="F10" s="23" t="s">
        <v>242</v>
      </c>
      <c r="G10" s="102">
        <v>370000</v>
      </c>
    </row>
    <row r="11" spans="1:7" ht="15.75">
      <c r="A11" s="32"/>
      <c r="B11" s="170"/>
      <c r="C11" s="170"/>
      <c r="D11" s="160" t="s">
        <v>243</v>
      </c>
      <c r="E11" s="170"/>
      <c r="F11" s="22" t="s">
        <v>244</v>
      </c>
      <c r="G11" s="101">
        <f>SUM(+G12+G13)</f>
        <v>586000</v>
      </c>
    </row>
    <row r="12" spans="1:7" ht="15.75">
      <c r="A12" s="32" t="s">
        <v>1115</v>
      </c>
      <c r="B12" s="170"/>
      <c r="C12" s="170"/>
      <c r="D12" s="170"/>
      <c r="E12" s="170" t="s">
        <v>245</v>
      </c>
      <c r="F12" s="23" t="s">
        <v>246</v>
      </c>
      <c r="G12" s="102">
        <v>555000</v>
      </c>
    </row>
    <row r="13" spans="1:7" ht="15.75">
      <c r="A13" s="32" t="s">
        <v>1116</v>
      </c>
      <c r="B13" s="170"/>
      <c r="C13" s="170"/>
      <c r="D13" s="170"/>
      <c r="E13" s="170" t="s">
        <v>247</v>
      </c>
      <c r="F13" s="23" t="s">
        <v>248</v>
      </c>
      <c r="G13" s="102">
        <v>31000</v>
      </c>
    </row>
    <row r="14" spans="1:7" ht="15.75">
      <c r="A14" s="32"/>
      <c r="B14" s="76"/>
      <c r="C14" s="76" t="s">
        <v>249</v>
      </c>
      <c r="D14" s="76"/>
      <c r="E14" s="76"/>
      <c r="F14" s="27" t="s">
        <v>250</v>
      </c>
      <c r="G14" s="56">
        <f>SUM(G15+G17+G19)</f>
        <v>232000</v>
      </c>
    </row>
    <row r="15" spans="1:7" ht="15.75">
      <c r="A15" s="32"/>
      <c r="B15" s="169"/>
      <c r="C15" s="27"/>
      <c r="D15" s="160" t="s">
        <v>251</v>
      </c>
      <c r="E15" s="169"/>
      <c r="F15" s="22" t="s">
        <v>252</v>
      </c>
      <c r="G15" s="101">
        <f>SUM(+G16)</f>
        <v>120000</v>
      </c>
    </row>
    <row r="16" spans="1:7" ht="15.75">
      <c r="A16" s="32" t="s">
        <v>1117</v>
      </c>
      <c r="B16" s="170"/>
      <c r="C16" s="27"/>
      <c r="D16" s="170"/>
      <c r="E16" s="170" t="s">
        <v>255</v>
      </c>
      <c r="F16" s="23" t="s">
        <v>438</v>
      </c>
      <c r="G16" s="102">
        <v>120000</v>
      </c>
    </row>
    <row r="17" spans="1:7" ht="15.75">
      <c r="A17" s="32"/>
      <c r="B17" s="170"/>
      <c r="C17" s="27"/>
      <c r="D17" s="160" t="s">
        <v>258</v>
      </c>
      <c r="E17" s="170"/>
      <c r="F17" s="22" t="s">
        <v>259</v>
      </c>
      <c r="G17" s="101">
        <f>SUM(G18)</f>
        <v>100000</v>
      </c>
    </row>
    <row r="18" spans="1:7" ht="15.75">
      <c r="A18" s="32" t="s">
        <v>1118</v>
      </c>
      <c r="B18" s="170"/>
      <c r="C18" s="27"/>
      <c r="D18" s="170"/>
      <c r="E18" s="170" t="s">
        <v>260</v>
      </c>
      <c r="F18" s="23" t="s">
        <v>439</v>
      </c>
      <c r="G18" s="102">
        <v>100000</v>
      </c>
    </row>
    <row r="19" spans="1:7" ht="15.75">
      <c r="A19" s="32"/>
      <c r="B19" s="170"/>
      <c r="C19" s="170"/>
      <c r="D19" s="160" t="s">
        <v>284</v>
      </c>
      <c r="E19" s="170"/>
      <c r="F19" s="22" t="s">
        <v>402</v>
      </c>
      <c r="G19" s="101">
        <f>SUM(G20)</f>
        <v>12000</v>
      </c>
    </row>
    <row r="20" spans="1:7" ht="16.5" thickBot="1">
      <c r="A20" s="32" t="s">
        <v>923</v>
      </c>
      <c r="B20" s="170"/>
      <c r="C20" s="170"/>
      <c r="D20" s="170"/>
      <c r="E20" s="170" t="s">
        <v>288</v>
      </c>
      <c r="F20" s="23" t="s">
        <v>289</v>
      </c>
      <c r="G20" s="102">
        <v>12000</v>
      </c>
    </row>
    <row r="21" spans="1:7" ht="15.75">
      <c r="A21" s="316" t="s">
        <v>963</v>
      </c>
      <c r="B21" s="317"/>
      <c r="C21" s="317"/>
      <c r="D21" s="317"/>
      <c r="E21" s="317"/>
      <c r="F21" s="318"/>
      <c r="G21" s="241">
        <f>SUM(G22+G35+G45+G57+G51)</f>
        <v>5651000</v>
      </c>
    </row>
    <row r="22" spans="1:7" ht="15.75">
      <c r="A22" s="345" t="s">
        <v>970</v>
      </c>
      <c r="B22" s="346"/>
      <c r="C22" s="346"/>
      <c r="D22" s="346"/>
      <c r="E22" s="346"/>
      <c r="F22" s="347"/>
      <c r="G22" s="281">
        <f>SUM(G25+G31)</f>
        <v>2320000</v>
      </c>
    </row>
    <row r="23" spans="1:7" ht="16.5" thickBot="1">
      <c r="A23" s="304" t="s">
        <v>637</v>
      </c>
      <c r="B23" s="305"/>
      <c r="C23" s="305"/>
      <c r="D23" s="305"/>
      <c r="E23" s="305"/>
      <c r="F23" s="306"/>
      <c r="G23" s="253"/>
    </row>
    <row r="24" spans="1:7" ht="15.75">
      <c r="A24" s="85"/>
      <c r="B24" s="163">
        <v>3</v>
      </c>
      <c r="C24" s="169"/>
      <c r="D24" s="169"/>
      <c r="E24" s="169"/>
      <c r="F24" s="76" t="s">
        <v>421</v>
      </c>
      <c r="G24" s="56"/>
    </row>
    <row r="25" spans="1:7" ht="15.75">
      <c r="A25" s="85"/>
      <c r="B25" s="164"/>
      <c r="C25" s="27" t="s">
        <v>249</v>
      </c>
      <c r="D25" s="169"/>
      <c r="E25" s="169"/>
      <c r="F25" s="27" t="s">
        <v>250</v>
      </c>
      <c r="G25" s="41">
        <f>+G26+G28</f>
        <v>300000</v>
      </c>
    </row>
    <row r="26" spans="1:7" ht="15.75">
      <c r="A26" s="85"/>
      <c r="B26" s="164"/>
      <c r="C26" s="27"/>
      <c r="D26" s="22" t="s">
        <v>268</v>
      </c>
      <c r="E26" s="23"/>
      <c r="F26" s="22" t="s">
        <v>269</v>
      </c>
      <c r="G26" s="53">
        <f>SUM(G27:G27)</f>
        <v>250000</v>
      </c>
    </row>
    <row r="27" spans="1:7" ht="15.75">
      <c r="A27" s="85">
        <v>297</v>
      </c>
      <c r="B27" s="164"/>
      <c r="C27" s="23"/>
      <c r="D27" s="23"/>
      <c r="E27" s="23" t="s">
        <v>279</v>
      </c>
      <c r="F27" s="23" t="s">
        <v>850</v>
      </c>
      <c r="G27" s="30">
        <v>250000</v>
      </c>
    </row>
    <row r="28" spans="1:7" ht="15.75">
      <c r="A28" s="85"/>
      <c r="B28" s="164"/>
      <c r="C28" s="27"/>
      <c r="D28" s="160" t="s">
        <v>284</v>
      </c>
      <c r="E28" s="23"/>
      <c r="F28" s="22" t="s">
        <v>402</v>
      </c>
      <c r="G28" s="53">
        <f>SUM(G29:G29)</f>
        <v>50000</v>
      </c>
    </row>
    <row r="29" spans="1:7" ht="15.75">
      <c r="A29" s="85">
        <v>298</v>
      </c>
      <c r="B29" s="164"/>
      <c r="C29" s="27"/>
      <c r="D29" s="160"/>
      <c r="E29" s="23" t="s">
        <v>290</v>
      </c>
      <c r="F29" s="23" t="s">
        <v>291</v>
      </c>
      <c r="G29" s="30">
        <v>50000</v>
      </c>
    </row>
    <row r="30" spans="1:7" ht="15.75">
      <c r="A30" s="85"/>
      <c r="B30" s="163">
        <v>4</v>
      </c>
      <c r="C30" s="170"/>
      <c r="D30" s="170"/>
      <c r="E30" s="170"/>
      <c r="F30" s="163" t="s">
        <v>422</v>
      </c>
      <c r="G30" s="30"/>
    </row>
    <row r="31" spans="1:7" ht="15.75">
      <c r="A31" s="85"/>
      <c r="B31" s="164"/>
      <c r="C31" s="76" t="s">
        <v>362</v>
      </c>
      <c r="D31" s="170"/>
      <c r="E31" s="170"/>
      <c r="F31" s="163" t="s">
        <v>363</v>
      </c>
      <c r="G31" s="41">
        <f>SUM(G32)</f>
        <v>2020000</v>
      </c>
    </row>
    <row r="32" spans="1:7" ht="15.75">
      <c r="A32" s="85"/>
      <c r="B32" s="164"/>
      <c r="C32" s="76"/>
      <c r="D32" s="160" t="s">
        <v>424</v>
      </c>
      <c r="E32" s="76"/>
      <c r="F32" s="161" t="s">
        <v>379</v>
      </c>
      <c r="G32" s="53">
        <f>SUM(G33:G34)</f>
        <v>2020000</v>
      </c>
    </row>
    <row r="33" spans="1:7" ht="15.75">
      <c r="A33" s="85">
        <v>299</v>
      </c>
      <c r="B33" s="164"/>
      <c r="C33" s="170"/>
      <c r="D33" s="170"/>
      <c r="E33" s="170" t="s">
        <v>412</v>
      </c>
      <c r="F33" s="164" t="s">
        <v>413</v>
      </c>
      <c r="G33" s="30">
        <v>2000000</v>
      </c>
    </row>
    <row r="34" spans="1:7" ht="16.5" thickBot="1">
      <c r="A34" s="85">
        <v>300</v>
      </c>
      <c r="B34" s="164"/>
      <c r="C34" s="170"/>
      <c r="D34" s="170"/>
      <c r="E34" s="170" t="s">
        <v>412</v>
      </c>
      <c r="F34" s="164" t="s">
        <v>134</v>
      </c>
      <c r="G34" s="30">
        <v>20000</v>
      </c>
    </row>
    <row r="35" spans="1:7" ht="15.75">
      <c r="A35" s="342" t="s">
        <v>964</v>
      </c>
      <c r="B35" s="343"/>
      <c r="C35" s="343"/>
      <c r="D35" s="343"/>
      <c r="E35" s="343"/>
      <c r="F35" s="344"/>
      <c r="G35" s="282">
        <f>SUM(G38+G42)</f>
        <v>2031000</v>
      </c>
    </row>
    <row r="36" spans="1:7" s="273" customFormat="1" ht="27.75" customHeight="1" thickBot="1">
      <c r="A36" s="348" t="s">
        <v>663</v>
      </c>
      <c r="B36" s="349"/>
      <c r="C36" s="349"/>
      <c r="D36" s="349"/>
      <c r="E36" s="349"/>
      <c r="F36" s="350"/>
      <c r="G36" s="253"/>
    </row>
    <row r="37" spans="1:7" s="273" customFormat="1" ht="15.75">
      <c r="A37" s="85"/>
      <c r="B37" s="163">
        <v>3</v>
      </c>
      <c r="C37" s="169"/>
      <c r="D37" s="169"/>
      <c r="E37" s="169"/>
      <c r="F37" s="76" t="s">
        <v>421</v>
      </c>
      <c r="G37" s="56"/>
    </row>
    <row r="38" spans="1:7" s="273" customFormat="1" ht="15.75">
      <c r="A38" s="85"/>
      <c r="B38" s="164"/>
      <c r="C38" s="27" t="s">
        <v>249</v>
      </c>
      <c r="D38" s="169"/>
      <c r="E38" s="169"/>
      <c r="F38" s="27" t="s">
        <v>250</v>
      </c>
      <c r="G38" s="41">
        <f>+G39</f>
        <v>1971000</v>
      </c>
    </row>
    <row r="39" spans="1:7" s="273" customFormat="1" ht="15.75">
      <c r="A39" s="85"/>
      <c r="B39" s="164"/>
      <c r="C39" s="27"/>
      <c r="D39" s="160" t="s">
        <v>284</v>
      </c>
      <c r="E39" s="23"/>
      <c r="F39" s="22" t="s">
        <v>402</v>
      </c>
      <c r="G39" s="53">
        <f>SUM(G40:G40)</f>
        <v>1971000</v>
      </c>
    </row>
    <row r="40" spans="1:7" s="273" customFormat="1" ht="15.75">
      <c r="A40" s="85">
        <v>301</v>
      </c>
      <c r="B40" s="164"/>
      <c r="C40" s="23"/>
      <c r="D40" s="23"/>
      <c r="E40" s="23" t="s">
        <v>290</v>
      </c>
      <c r="F40" s="23" t="s">
        <v>70</v>
      </c>
      <c r="G40" s="30">
        <v>1971000</v>
      </c>
    </row>
    <row r="41" spans="1:7" s="273" customFormat="1" ht="15.75">
      <c r="A41" s="231"/>
      <c r="B41" s="76" t="s">
        <v>400</v>
      </c>
      <c r="C41" s="76"/>
      <c r="D41" s="170"/>
      <c r="E41" s="170"/>
      <c r="F41" s="163" t="s">
        <v>422</v>
      </c>
      <c r="G41" s="30"/>
    </row>
    <row r="42" spans="1:7" s="273" customFormat="1" ht="15.75">
      <c r="A42" s="231"/>
      <c r="B42" s="160"/>
      <c r="C42" s="76" t="s">
        <v>362</v>
      </c>
      <c r="D42" s="160"/>
      <c r="E42" s="160"/>
      <c r="F42" s="27" t="s">
        <v>363</v>
      </c>
      <c r="G42" s="201">
        <f>SUM(G43)</f>
        <v>60000</v>
      </c>
    </row>
    <row r="43" spans="1:7" s="273" customFormat="1" ht="15.75">
      <c r="A43" s="231"/>
      <c r="B43" s="160"/>
      <c r="C43" s="76"/>
      <c r="D43" s="160" t="s">
        <v>370</v>
      </c>
      <c r="E43" s="160"/>
      <c r="F43" s="22" t="s">
        <v>371</v>
      </c>
      <c r="G43" s="200">
        <f>SUM(G44:G44)</f>
        <v>60000</v>
      </c>
    </row>
    <row r="44" spans="1:7" s="273" customFormat="1" ht="32.25" thickBot="1">
      <c r="A44" s="231">
        <v>302</v>
      </c>
      <c r="B44" s="170"/>
      <c r="C44" s="76"/>
      <c r="D44" s="170"/>
      <c r="E44" s="170" t="s">
        <v>378</v>
      </c>
      <c r="F44" s="23" t="s">
        <v>5</v>
      </c>
      <c r="G44" s="30">
        <v>60000</v>
      </c>
    </row>
    <row r="45" spans="1:7" s="273" customFormat="1" ht="15.75">
      <c r="A45" s="316" t="s">
        <v>664</v>
      </c>
      <c r="B45" s="317"/>
      <c r="C45" s="317"/>
      <c r="D45" s="317"/>
      <c r="E45" s="317"/>
      <c r="F45" s="318"/>
      <c r="G45" s="241">
        <f>SUM(G48)</f>
        <v>450000</v>
      </c>
    </row>
    <row r="46" spans="1:7" s="273" customFormat="1" ht="16.5" thickBot="1">
      <c r="A46" s="304" t="s">
        <v>637</v>
      </c>
      <c r="B46" s="305"/>
      <c r="C46" s="305"/>
      <c r="D46" s="305"/>
      <c r="E46" s="305"/>
      <c r="F46" s="306"/>
      <c r="G46" s="253"/>
    </row>
    <row r="47" spans="1:7" s="273" customFormat="1" ht="15.75">
      <c r="A47" s="85"/>
      <c r="B47" s="163">
        <v>3</v>
      </c>
      <c r="C47" s="169"/>
      <c r="D47" s="169"/>
      <c r="E47" s="169"/>
      <c r="F47" s="76" t="s">
        <v>421</v>
      </c>
      <c r="G47" s="30"/>
    </row>
    <row r="48" spans="1:7" s="273" customFormat="1" ht="15.75">
      <c r="A48" s="85"/>
      <c r="B48" s="164"/>
      <c r="C48" s="27" t="s">
        <v>249</v>
      </c>
      <c r="D48" s="169"/>
      <c r="E48" s="169"/>
      <c r="F48" s="27" t="s">
        <v>250</v>
      </c>
      <c r="G48" s="41">
        <f>SUM(+G49)</f>
        <v>450000</v>
      </c>
    </row>
    <row r="49" spans="1:7" s="273" customFormat="1" ht="15.75">
      <c r="A49" s="85"/>
      <c r="B49" s="164"/>
      <c r="C49" s="27"/>
      <c r="D49" s="160" t="s">
        <v>284</v>
      </c>
      <c r="E49" s="23"/>
      <c r="F49" s="22" t="s">
        <v>402</v>
      </c>
      <c r="G49" s="53">
        <f>SUM(G50)</f>
        <v>450000</v>
      </c>
    </row>
    <row r="50" spans="1:7" s="273" customFormat="1" ht="16.5" thickBot="1">
      <c r="A50" s="85">
        <v>303</v>
      </c>
      <c r="B50" s="164"/>
      <c r="C50" s="23"/>
      <c r="D50" s="23"/>
      <c r="E50" s="23" t="s">
        <v>290</v>
      </c>
      <c r="F50" s="23" t="s">
        <v>70</v>
      </c>
      <c r="G50" s="30">
        <v>450000</v>
      </c>
    </row>
    <row r="51" spans="1:7" s="273" customFormat="1" ht="15.75">
      <c r="A51" s="316" t="s">
        <v>665</v>
      </c>
      <c r="B51" s="317"/>
      <c r="C51" s="317"/>
      <c r="D51" s="317"/>
      <c r="E51" s="317"/>
      <c r="F51" s="318"/>
      <c r="G51" s="241">
        <f>SUM(G54)</f>
        <v>450000</v>
      </c>
    </row>
    <row r="52" spans="1:7" s="273" customFormat="1" ht="16.5" thickBot="1">
      <c r="A52" s="304" t="s">
        <v>637</v>
      </c>
      <c r="B52" s="305"/>
      <c r="C52" s="305"/>
      <c r="D52" s="305"/>
      <c r="E52" s="305"/>
      <c r="F52" s="306"/>
      <c r="G52" s="253"/>
    </row>
    <row r="53" spans="1:7" s="273" customFormat="1" ht="15.75">
      <c r="A53" s="85"/>
      <c r="B53" s="163">
        <v>4</v>
      </c>
      <c r="C53" s="170"/>
      <c r="D53" s="170"/>
      <c r="E53" s="170"/>
      <c r="F53" s="163" t="s">
        <v>422</v>
      </c>
      <c r="G53" s="30"/>
    </row>
    <row r="54" spans="1:7" s="273" customFormat="1" ht="15.75">
      <c r="A54" s="85"/>
      <c r="B54" s="164"/>
      <c r="C54" s="76" t="s">
        <v>362</v>
      </c>
      <c r="D54" s="170"/>
      <c r="E54" s="170"/>
      <c r="F54" s="163" t="s">
        <v>363</v>
      </c>
      <c r="G54" s="41">
        <f>SUM(+G55)</f>
        <v>450000</v>
      </c>
    </row>
    <row r="55" spans="1:7" s="273" customFormat="1" ht="15.75">
      <c r="A55" s="85"/>
      <c r="B55" s="164"/>
      <c r="C55" s="76"/>
      <c r="D55" s="160" t="s">
        <v>370</v>
      </c>
      <c r="E55" s="160"/>
      <c r="F55" s="22" t="s">
        <v>371</v>
      </c>
      <c r="G55" s="53">
        <f>SUM(G56)</f>
        <v>450000</v>
      </c>
    </row>
    <row r="56" spans="1:7" s="273" customFormat="1" ht="16.5" thickBot="1">
      <c r="A56" s="219">
        <v>304</v>
      </c>
      <c r="B56" s="220"/>
      <c r="C56" s="175"/>
      <c r="D56" s="176"/>
      <c r="E56" s="176" t="s">
        <v>378</v>
      </c>
      <c r="F56" s="35" t="s">
        <v>142</v>
      </c>
      <c r="G56" s="119">
        <v>450000</v>
      </c>
    </row>
    <row r="57" spans="1:7" s="273" customFormat="1" ht="15.75">
      <c r="A57" s="342" t="s">
        <v>965</v>
      </c>
      <c r="B57" s="343"/>
      <c r="C57" s="343"/>
      <c r="D57" s="343"/>
      <c r="E57" s="343"/>
      <c r="F57" s="344"/>
      <c r="G57" s="282">
        <f>SUM(G60)</f>
        <v>400000</v>
      </c>
    </row>
    <row r="58" spans="1:7" s="273" customFormat="1" ht="15.75" customHeight="1" thickBot="1">
      <c r="A58" s="304" t="s">
        <v>637</v>
      </c>
      <c r="B58" s="305"/>
      <c r="C58" s="305"/>
      <c r="D58" s="305"/>
      <c r="E58" s="305"/>
      <c r="F58" s="306"/>
      <c r="G58" s="253"/>
    </row>
    <row r="59" spans="1:7" ht="15.75">
      <c r="A59" s="32"/>
      <c r="B59" s="27" t="s">
        <v>399</v>
      </c>
      <c r="C59" s="169"/>
      <c r="D59" s="169"/>
      <c r="E59" s="169"/>
      <c r="F59" s="76" t="s">
        <v>421</v>
      </c>
      <c r="G59" s="30"/>
    </row>
    <row r="60" spans="1:7" ht="15.75">
      <c r="A60" s="32"/>
      <c r="B60" s="23"/>
      <c r="C60" s="27" t="s">
        <v>249</v>
      </c>
      <c r="D60" s="169"/>
      <c r="E60" s="169"/>
      <c r="F60" s="27" t="s">
        <v>250</v>
      </c>
      <c r="G60" s="41">
        <f>SUM(G61)</f>
        <v>400000</v>
      </c>
    </row>
    <row r="61" spans="1:7" ht="15.75">
      <c r="A61" s="32"/>
      <c r="B61" s="23"/>
      <c r="C61" s="23"/>
      <c r="D61" s="160" t="s">
        <v>284</v>
      </c>
      <c r="E61" s="23"/>
      <c r="F61" s="22" t="s">
        <v>402</v>
      </c>
      <c r="G61" s="53">
        <f>SUM(G62:G62)</f>
        <v>400000</v>
      </c>
    </row>
    <row r="62" spans="1:7" ht="16.5" thickBot="1">
      <c r="A62" s="32" t="s">
        <v>1119</v>
      </c>
      <c r="B62" s="23"/>
      <c r="C62" s="23"/>
      <c r="D62" s="23"/>
      <c r="E62" s="23" t="s">
        <v>290</v>
      </c>
      <c r="F62" s="23" t="s">
        <v>70</v>
      </c>
      <c r="G62" s="30">
        <v>400000</v>
      </c>
    </row>
    <row r="63" spans="1:7" ht="16.5" thickBot="1">
      <c r="A63" s="337" t="s">
        <v>931</v>
      </c>
      <c r="B63" s="338"/>
      <c r="C63" s="338"/>
      <c r="D63" s="338"/>
      <c r="E63" s="338"/>
      <c r="F63" s="339"/>
      <c r="G63" s="96">
        <f>SUM(G2+G21)</f>
        <v>10439000</v>
      </c>
    </row>
    <row r="66" ht="15.75">
      <c r="G66" s="5"/>
    </row>
    <row r="67" ht="15.75">
      <c r="G67" s="5"/>
    </row>
    <row r="68" ht="15.75">
      <c r="G68" s="5"/>
    </row>
  </sheetData>
  <mergeCells count="15">
    <mergeCell ref="A52:F52"/>
    <mergeCell ref="A36:F36"/>
    <mergeCell ref="A45:F45"/>
    <mergeCell ref="A46:F46"/>
    <mergeCell ref="A51:F51"/>
    <mergeCell ref="A2:F2"/>
    <mergeCell ref="A3:F3"/>
    <mergeCell ref="A4:F4"/>
    <mergeCell ref="A63:F63"/>
    <mergeCell ref="A57:F57"/>
    <mergeCell ref="A58:F58"/>
    <mergeCell ref="A21:F21"/>
    <mergeCell ref="A23:F23"/>
    <mergeCell ref="A22:F22"/>
    <mergeCell ref="A35:F35"/>
  </mergeCells>
  <printOptions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scale="70" r:id="rId1"/>
  <headerFooter alignWithMargins="0">
    <oddHeader>&amp;C&amp;"Times New Roman,Bold"&amp;14RAZDJEL 003 - UPRAVNI ODJEL ZA PROSTORNO UREĐENJE</oddHeader>
    <oddFooter>&amp;C&amp;"Times New Roman,Uobičajeno"&amp;16&amp;P</oddFooter>
  </headerFooter>
  <rowBreaks count="1" manualBreakCount="1">
    <brk id="5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76"/>
  <sheetViews>
    <sheetView zoomScale="75" zoomScaleNormal="75" workbookViewId="0" topLeftCell="A151">
      <selection activeCell="E34" sqref="E34"/>
    </sheetView>
  </sheetViews>
  <sheetFormatPr defaultColWidth="9.140625" defaultRowHeight="12.75"/>
  <cols>
    <col min="1" max="1" width="5.00390625" style="57" customWidth="1"/>
    <col min="2" max="2" width="3.7109375" style="57" customWidth="1"/>
    <col min="3" max="3" width="4.28125" style="57" bestFit="1" customWidth="1"/>
    <col min="4" max="4" width="5.8515625" style="57" bestFit="1" customWidth="1"/>
    <col min="5" max="5" width="7.140625" style="57" customWidth="1"/>
    <col min="6" max="6" width="79.7109375" style="57" customWidth="1"/>
    <col min="7" max="7" width="16.8515625" style="10" bestFit="1" customWidth="1"/>
    <col min="8" max="16384" width="7.8515625" style="10" customWidth="1"/>
  </cols>
  <sheetData>
    <row r="1" spans="1:7" s="19" customFormat="1" ht="99" customHeight="1" thickBot="1">
      <c r="A1" s="44" t="s">
        <v>398</v>
      </c>
      <c r="B1" s="45" t="s">
        <v>414</v>
      </c>
      <c r="C1" s="45" t="s">
        <v>165</v>
      </c>
      <c r="D1" s="45" t="s">
        <v>166</v>
      </c>
      <c r="E1" s="45" t="s">
        <v>167</v>
      </c>
      <c r="F1" s="46" t="s">
        <v>233</v>
      </c>
      <c r="G1" s="196" t="s">
        <v>87</v>
      </c>
    </row>
    <row r="2" spans="1:7" s="19" customFormat="1" ht="15" customHeight="1">
      <c r="A2" s="316" t="s">
        <v>966</v>
      </c>
      <c r="B2" s="317"/>
      <c r="C2" s="317"/>
      <c r="D2" s="317"/>
      <c r="E2" s="317"/>
      <c r="F2" s="318"/>
      <c r="G2" s="241">
        <f>SUM(G3)</f>
        <v>8635000</v>
      </c>
    </row>
    <row r="3" spans="1:7" s="19" customFormat="1" ht="15" customHeight="1">
      <c r="A3" s="319" t="s">
        <v>968</v>
      </c>
      <c r="B3" s="320"/>
      <c r="C3" s="320"/>
      <c r="D3" s="320"/>
      <c r="E3" s="320"/>
      <c r="F3" s="321"/>
      <c r="G3" s="242">
        <f>SUM(G7+G15)</f>
        <v>8635000</v>
      </c>
    </row>
    <row r="4" spans="1:7" s="19" customFormat="1" ht="15" customHeight="1">
      <c r="A4" s="322" t="s">
        <v>969</v>
      </c>
      <c r="B4" s="323"/>
      <c r="C4" s="323"/>
      <c r="D4" s="323"/>
      <c r="E4" s="323"/>
      <c r="F4" s="324"/>
      <c r="G4" s="243">
        <f>SUM(G7+G15)</f>
        <v>8635000</v>
      </c>
    </row>
    <row r="5" spans="1:7" s="19" customFormat="1" ht="15" customHeight="1" thickBot="1">
      <c r="A5" s="304" t="s">
        <v>634</v>
      </c>
      <c r="B5" s="305"/>
      <c r="C5" s="305"/>
      <c r="D5" s="305"/>
      <c r="E5" s="305"/>
      <c r="F5" s="306"/>
      <c r="G5" s="253"/>
    </row>
    <row r="6" spans="1:7" s="19" customFormat="1" ht="15" customHeight="1">
      <c r="A6" s="47"/>
      <c r="B6" s="27" t="s">
        <v>399</v>
      </c>
      <c r="C6" s="169"/>
      <c r="D6" s="169"/>
      <c r="E6" s="169"/>
      <c r="F6" s="76" t="s">
        <v>415</v>
      </c>
      <c r="G6" s="56"/>
    </row>
    <row r="7" spans="1:7" s="19" customFormat="1" ht="15" customHeight="1">
      <c r="A7" s="47"/>
      <c r="B7" s="169"/>
      <c r="C7" s="27" t="s">
        <v>234</v>
      </c>
      <c r="D7" s="169"/>
      <c r="E7" s="169"/>
      <c r="F7" s="27" t="s">
        <v>235</v>
      </c>
      <c r="G7" s="56">
        <f>SUM(G8+G10+G12)</f>
        <v>8230000</v>
      </c>
    </row>
    <row r="8" spans="1:7" s="19" customFormat="1" ht="15" customHeight="1">
      <c r="A8" s="47"/>
      <c r="B8" s="170"/>
      <c r="C8" s="170"/>
      <c r="D8" s="160" t="s">
        <v>236</v>
      </c>
      <c r="E8" s="170"/>
      <c r="F8" s="22" t="s">
        <v>237</v>
      </c>
      <c r="G8" s="101">
        <f>SUM(G9)</f>
        <v>6500000</v>
      </c>
    </row>
    <row r="9" spans="1:7" s="19" customFormat="1" ht="15" customHeight="1">
      <c r="A9" s="32" t="s">
        <v>1120</v>
      </c>
      <c r="B9" s="170"/>
      <c r="C9" s="170"/>
      <c r="D9" s="170"/>
      <c r="E9" s="170" t="s">
        <v>238</v>
      </c>
      <c r="F9" s="23" t="s">
        <v>416</v>
      </c>
      <c r="G9" s="102">
        <v>6500000</v>
      </c>
    </row>
    <row r="10" spans="1:7" s="19" customFormat="1" ht="15" customHeight="1">
      <c r="A10" s="32"/>
      <c r="B10" s="170"/>
      <c r="C10" s="170"/>
      <c r="D10" s="160" t="s">
        <v>239</v>
      </c>
      <c r="E10" s="170"/>
      <c r="F10" s="22" t="s">
        <v>240</v>
      </c>
      <c r="G10" s="101">
        <f>SUM(G11)</f>
        <v>620000</v>
      </c>
    </row>
    <row r="11" spans="1:7" s="19" customFormat="1" ht="15" customHeight="1">
      <c r="A11" s="32" t="s">
        <v>1121</v>
      </c>
      <c r="B11" s="170"/>
      <c r="C11" s="170"/>
      <c r="D11" s="160"/>
      <c r="E11" s="170" t="s">
        <v>241</v>
      </c>
      <c r="F11" s="23" t="s">
        <v>242</v>
      </c>
      <c r="G11" s="102">
        <v>620000</v>
      </c>
    </row>
    <row r="12" spans="1:7" s="19" customFormat="1" ht="15" customHeight="1">
      <c r="A12" s="32"/>
      <c r="B12" s="170"/>
      <c r="C12" s="170"/>
      <c r="D12" s="160" t="s">
        <v>243</v>
      </c>
      <c r="E12" s="170"/>
      <c r="F12" s="22" t="s">
        <v>244</v>
      </c>
      <c r="G12" s="101">
        <f>SUM(+G13+G14)</f>
        <v>1110000</v>
      </c>
    </row>
    <row r="13" spans="1:7" s="19" customFormat="1" ht="15" customHeight="1">
      <c r="A13" s="32" t="s">
        <v>1122</v>
      </c>
      <c r="B13" s="170"/>
      <c r="C13" s="170"/>
      <c r="D13" s="170"/>
      <c r="E13" s="170" t="s">
        <v>245</v>
      </c>
      <c r="F13" s="23" t="s">
        <v>246</v>
      </c>
      <c r="G13" s="102">
        <v>1000000</v>
      </c>
    </row>
    <row r="14" spans="1:7" s="19" customFormat="1" ht="15" customHeight="1">
      <c r="A14" s="32" t="s">
        <v>1123</v>
      </c>
      <c r="B14" s="170"/>
      <c r="C14" s="170"/>
      <c r="D14" s="170"/>
      <c r="E14" s="170" t="s">
        <v>247</v>
      </c>
      <c r="F14" s="23" t="s">
        <v>248</v>
      </c>
      <c r="G14" s="102">
        <v>110000</v>
      </c>
    </row>
    <row r="15" spans="1:7" s="19" customFormat="1" ht="15" customHeight="1">
      <c r="A15" s="32"/>
      <c r="B15" s="76"/>
      <c r="C15" s="76" t="s">
        <v>249</v>
      </c>
      <c r="D15" s="76"/>
      <c r="E15" s="76"/>
      <c r="F15" s="27" t="s">
        <v>250</v>
      </c>
      <c r="G15" s="56">
        <f>SUM(G16+G18+G20)</f>
        <v>405000</v>
      </c>
    </row>
    <row r="16" spans="1:7" s="19" customFormat="1" ht="15" customHeight="1">
      <c r="A16" s="32"/>
      <c r="B16" s="169"/>
      <c r="C16" s="27"/>
      <c r="D16" s="160" t="s">
        <v>251</v>
      </c>
      <c r="E16" s="169"/>
      <c r="F16" s="22" t="s">
        <v>252</v>
      </c>
      <c r="G16" s="101">
        <f>SUM(+G17)</f>
        <v>280000</v>
      </c>
    </row>
    <row r="17" spans="1:7" s="19" customFormat="1" ht="15" customHeight="1">
      <c r="A17" s="32" t="s">
        <v>1124</v>
      </c>
      <c r="B17" s="170"/>
      <c r="C17" s="27"/>
      <c r="D17" s="170"/>
      <c r="E17" s="170" t="s">
        <v>255</v>
      </c>
      <c r="F17" s="23" t="s">
        <v>438</v>
      </c>
      <c r="G17" s="102">
        <v>280000</v>
      </c>
    </row>
    <row r="18" spans="1:7" s="19" customFormat="1" ht="15" customHeight="1">
      <c r="A18" s="32"/>
      <c r="B18" s="170"/>
      <c r="C18" s="27"/>
      <c r="D18" s="160" t="s">
        <v>258</v>
      </c>
      <c r="E18" s="170"/>
      <c r="F18" s="22" t="s">
        <v>259</v>
      </c>
      <c r="G18" s="101">
        <f>SUM(G19)</f>
        <v>100000</v>
      </c>
    </row>
    <row r="19" spans="1:7" s="19" customFormat="1" ht="15" customHeight="1">
      <c r="A19" s="32" t="s">
        <v>236</v>
      </c>
      <c r="B19" s="170"/>
      <c r="C19" s="27"/>
      <c r="D19" s="170"/>
      <c r="E19" s="170" t="s">
        <v>260</v>
      </c>
      <c r="F19" s="23" t="s">
        <v>439</v>
      </c>
      <c r="G19" s="102">
        <v>100000</v>
      </c>
    </row>
    <row r="20" spans="1:7" s="19" customFormat="1" ht="15" customHeight="1">
      <c r="A20" s="32"/>
      <c r="B20" s="170"/>
      <c r="C20" s="170"/>
      <c r="D20" s="160" t="s">
        <v>284</v>
      </c>
      <c r="E20" s="170"/>
      <c r="F20" s="22" t="s">
        <v>402</v>
      </c>
      <c r="G20" s="101">
        <f>SUM(G21)</f>
        <v>25000</v>
      </c>
    </row>
    <row r="21" spans="1:7" s="19" customFormat="1" ht="15" customHeight="1" thickBot="1">
      <c r="A21" s="32" t="s">
        <v>239</v>
      </c>
      <c r="B21" s="170"/>
      <c r="C21" s="170"/>
      <c r="D21" s="170"/>
      <c r="E21" s="170" t="s">
        <v>288</v>
      </c>
      <c r="F21" s="23" t="s">
        <v>289</v>
      </c>
      <c r="G21" s="102">
        <v>25000</v>
      </c>
    </row>
    <row r="22" spans="1:7" s="19" customFormat="1" ht="15" customHeight="1">
      <c r="A22" s="316" t="s">
        <v>971</v>
      </c>
      <c r="B22" s="317"/>
      <c r="C22" s="317"/>
      <c r="D22" s="317"/>
      <c r="E22" s="317"/>
      <c r="F22" s="318"/>
      <c r="G22" s="241">
        <f>SUM(G23+G61+G93+G119)</f>
        <v>131574127</v>
      </c>
    </row>
    <row r="23" spans="1:7" s="19" customFormat="1" ht="15" customHeight="1">
      <c r="A23" s="319" t="s">
        <v>972</v>
      </c>
      <c r="B23" s="320"/>
      <c r="C23" s="320"/>
      <c r="D23" s="320"/>
      <c r="E23" s="320"/>
      <c r="F23" s="321"/>
      <c r="G23" s="242">
        <f>SUM(G24+G37+G55)</f>
        <v>14780000</v>
      </c>
    </row>
    <row r="24" spans="1:7" s="19" customFormat="1" ht="15" customHeight="1">
      <c r="A24" s="345" t="s">
        <v>973</v>
      </c>
      <c r="B24" s="346"/>
      <c r="C24" s="346"/>
      <c r="D24" s="346"/>
      <c r="E24" s="346"/>
      <c r="F24" s="347"/>
      <c r="G24" s="281">
        <f>SUM(G27+G32)</f>
        <v>4130000</v>
      </c>
    </row>
    <row r="25" spans="1:7" s="19" customFormat="1" ht="15" customHeight="1" thickBot="1">
      <c r="A25" s="304" t="s">
        <v>637</v>
      </c>
      <c r="B25" s="305"/>
      <c r="C25" s="305"/>
      <c r="D25" s="305"/>
      <c r="E25" s="305"/>
      <c r="F25" s="306"/>
      <c r="G25" s="253"/>
    </row>
    <row r="26" spans="1:7" s="19" customFormat="1" ht="15" customHeight="1">
      <c r="A26" s="85"/>
      <c r="B26" s="163">
        <v>3</v>
      </c>
      <c r="C26" s="169"/>
      <c r="D26" s="169"/>
      <c r="E26" s="169"/>
      <c r="F26" s="76" t="s">
        <v>421</v>
      </c>
      <c r="G26" s="56"/>
    </row>
    <row r="27" spans="1:7" s="19" customFormat="1" ht="15" customHeight="1">
      <c r="A27" s="85"/>
      <c r="B27" s="164"/>
      <c r="C27" s="27" t="s">
        <v>249</v>
      </c>
      <c r="D27" s="169"/>
      <c r="E27" s="169"/>
      <c r="F27" s="27" t="s">
        <v>250</v>
      </c>
      <c r="G27" s="41">
        <f>+G28+G30</f>
        <v>1650000</v>
      </c>
    </row>
    <row r="28" spans="1:7" s="19" customFormat="1" ht="15" customHeight="1">
      <c r="A28" s="85"/>
      <c r="B28" s="164"/>
      <c r="C28" s="27"/>
      <c r="D28" s="22" t="s">
        <v>268</v>
      </c>
      <c r="E28" s="23"/>
      <c r="F28" s="22" t="s">
        <v>269</v>
      </c>
      <c r="G28" s="53">
        <f>SUM(G29:G29)</f>
        <v>1200000</v>
      </c>
    </row>
    <row r="29" spans="1:7" s="19" customFormat="1" ht="15" customHeight="1">
      <c r="A29" s="85">
        <v>313</v>
      </c>
      <c r="B29" s="164"/>
      <c r="C29" s="23"/>
      <c r="D29" s="23"/>
      <c r="E29" s="23" t="s">
        <v>279</v>
      </c>
      <c r="F29" s="23" t="s">
        <v>850</v>
      </c>
      <c r="G29" s="30">
        <v>1200000</v>
      </c>
    </row>
    <row r="30" spans="1:7" s="19" customFormat="1" ht="15" customHeight="1">
      <c r="A30" s="85"/>
      <c r="B30" s="164"/>
      <c r="C30" s="27"/>
      <c r="D30" s="160" t="s">
        <v>284</v>
      </c>
      <c r="E30" s="23"/>
      <c r="F30" s="22" t="s">
        <v>402</v>
      </c>
      <c r="G30" s="53">
        <f>SUM(G31:G31)</f>
        <v>450000</v>
      </c>
    </row>
    <row r="31" spans="1:7" s="19" customFormat="1" ht="15" customHeight="1">
      <c r="A31" s="85">
        <v>314</v>
      </c>
      <c r="B31" s="164"/>
      <c r="C31" s="27"/>
      <c r="D31" s="160"/>
      <c r="E31" s="23" t="s">
        <v>290</v>
      </c>
      <c r="F31" s="23" t="s">
        <v>291</v>
      </c>
      <c r="G31" s="30">
        <v>450000</v>
      </c>
    </row>
    <row r="32" spans="1:7" s="19" customFormat="1" ht="15" customHeight="1">
      <c r="A32" s="85"/>
      <c r="B32" s="164"/>
      <c r="C32" s="76" t="s">
        <v>362</v>
      </c>
      <c r="D32" s="170"/>
      <c r="E32" s="170"/>
      <c r="F32" s="163" t="s">
        <v>363</v>
      </c>
      <c r="G32" s="41">
        <f>SUM(G33)</f>
        <v>2480000</v>
      </c>
    </row>
    <row r="33" spans="1:7" s="19" customFormat="1" ht="15" customHeight="1">
      <c r="A33" s="85"/>
      <c r="B33" s="164"/>
      <c r="C33" s="76"/>
      <c r="D33" s="160" t="s">
        <v>424</v>
      </c>
      <c r="E33" s="76"/>
      <c r="F33" s="161" t="s">
        <v>379</v>
      </c>
      <c r="G33" s="53">
        <f>SUM(G34:G36)</f>
        <v>2480000</v>
      </c>
    </row>
    <row r="34" spans="1:7" s="19" customFormat="1" ht="15" customHeight="1">
      <c r="A34" s="85">
        <v>315</v>
      </c>
      <c r="B34" s="164"/>
      <c r="C34" s="170"/>
      <c r="D34" s="170"/>
      <c r="E34" s="170" t="s">
        <v>412</v>
      </c>
      <c r="F34" s="164" t="s">
        <v>1095</v>
      </c>
      <c r="G34" s="30">
        <v>1000000</v>
      </c>
    </row>
    <row r="35" spans="1:7" s="19" customFormat="1" ht="15" customHeight="1">
      <c r="A35" s="85">
        <v>316</v>
      </c>
      <c r="B35" s="164"/>
      <c r="C35" s="170"/>
      <c r="D35" s="170"/>
      <c r="E35" s="170" t="s">
        <v>412</v>
      </c>
      <c r="F35" s="164" t="s">
        <v>1203</v>
      </c>
      <c r="G35" s="30">
        <v>500000</v>
      </c>
    </row>
    <row r="36" spans="1:7" s="19" customFormat="1" ht="15" customHeight="1" thickBot="1">
      <c r="A36" s="85">
        <v>317</v>
      </c>
      <c r="B36" s="164"/>
      <c r="C36" s="170"/>
      <c r="D36" s="170"/>
      <c r="E36" s="170" t="s">
        <v>412</v>
      </c>
      <c r="F36" s="164" t="s">
        <v>134</v>
      </c>
      <c r="G36" s="30">
        <v>980000</v>
      </c>
    </row>
    <row r="37" spans="1:7" s="19" customFormat="1" ht="15" customHeight="1">
      <c r="A37" s="342" t="s">
        <v>484</v>
      </c>
      <c r="B37" s="343"/>
      <c r="C37" s="343"/>
      <c r="D37" s="343"/>
      <c r="E37" s="343"/>
      <c r="F37" s="344"/>
      <c r="G37" s="282">
        <f>SUM(G40+G44+G47+G52)</f>
        <v>9150000</v>
      </c>
    </row>
    <row r="38" spans="1:7" s="70" customFormat="1" ht="15" customHeight="1" thickBot="1">
      <c r="A38" s="304" t="s">
        <v>637</v>
      </c>
      <c r="B38" s="305"/>
      <c r="C38" s="305"/>
      <c r="D38" s="305"/>
      <c r="E38" s="305"/>
      <c r="F38" s="306"/>
      <c r="G38" s="253"/>
    </row>
    <row r="39" spans="1:7" s="19" customFormat="1" ht="15" customHeight="1">
      <c r="A39" s="85"/>
      <c r="B39" s="163">
        <v>3</v>
      </c>
      <c r="C39" s="169"/>
      <c r="D39" s="169"/>
      <c r="E39" s="169"/>
      <c r="F39" s="76" t="s">
        <v>421</v>
      </c>
      <c r="G39" s="56"/>
    </row>
    <row r="40" spans="1:7" s="19" customFormat="1" ht="15" customHeight="1">
      <c r="A40" s="85"/>
      <c r="B40" s="164"/>
      <c r="C40" s="27" t="s">
        <v>249</v>
      </c>
      <c r="D40" s="169"/>
      <c r="E40" s="169"/>
      <c r="F40" s="27" t="s">
        <v>250</v>
      </c>
      <c r="G40" s="41">
        <f>+G41</f>
        <v>50000</v>
      </c>
    </row>
    <row r="41" spans="1:7" s="19" customFormat="1" ht="15" customHeight="1">
      <c r="A41" s="85"/>
      <c r="B41" s="164"/>
      <c r="C41" s="27"/>
      <c r="D41" s="22" t="s">
        <v>268</v>
      </c>
      <c r="E41" s="23"/>
      <c r="F41" s="22" t="s">
        <v>269</v>
      </c>
      <c r="G41" s="53">
        <f>SUM(G42)</f>
        <v>50000</v>
      </c>
    </row>
    <row r="42" spans="1:7" s="19" customFormat="1" ht="15" customHeight="1">
      <c r="A42" s="85">
        <v>318</v>
      </c>
      <c r="B42" s="164"/>
      <c r="C42" s="27"/>
      <c r="D42" s="22"/>
      <c r="E42" s="23" t="s">
        <v>272</v>
      </c>
      <c r="F42" s="23" t="s">
        <v>0</v>
      </c>
      <c r="G42" s="205">
        <v>50000</v>
      </c>
    </row>
    <row r="43" spans="1:7" s="19" customFormat="1" ht="15" customHeight="1">
      <c r="A43" s="231"/>
      <c r="B43" s="163">
        <v>4</v>
      </c>
      <c r="C43" s="170"/>
      <c r="D43" s="170"/>
      <c r="E43" s="170"/>
      <c r="F43" s="163" t="s">
        <v>422</v>
      </c>
      <c r="G43" s="30"/>
    </row>
    <row r="44" spans="1:7" s="19" customFormat="1" ht="15" customHeight="1">
      <c r="A44" s="231"/>
      <c r="B44" s="164"/>
      <c r="C44" s="76" t="s">
        <v>357</v>
      </c>
      <c r="D44" s="76"/>
      <c r="E44" s="76"/>
      <c r="F44" s="163" t="s">
        <v>358</v>
      </c>
      <c r="G44" s="41">
        <f>SUM(G45)</f>
        <v>1000000</v>
      </c>
    </row>
    <row r="45" spans="1:7" s="19" customFormat="1" ht="15" customHeight="1">
      <c r="A45" s="231"/>
      <c r="B45" s="164"/>
      <c r="C45" s="170"/>
      <c r="D45" s="160" t="s">
        <v>359</v>
      </c>
      <c r="E45" s="170"/>
      <c r="F45" s="161" t="s">
        <v>360</v>
      </c>
      <c r="G45" s="53">
        <f>SUM(G46:G46)</f>
        <v>1000000</v>
      </c>
    </row>
    <row r="46" spans="1:7" s="19" customFormat="1" ht="15" customHeight="1">
      <c r="A46" s="231">
        <v>319</v>
      </c>
      <c r="B46" s="164"/>
      <c r="C46" s="170"/>
      <c r="D46" s="170"/>
      <c r="E46" s="170" t="s">
        <v>361</v>
      </c>
      <c r="F46" s="164" t="s">
        <v>105</v>
      </c>
      <c r="G46" s="30">
        <v>1000000</v>
      </c>
    </row>
    <row r="47" spans="1:7" s="19" customFormat="1" ht="15" customHeight="1">
      <c r="A47" s="231"/>
      <c r="B47" s="164"/>
      <c r="C47" s="76" t="s">
        <v>362</v>
      </c>
      <c r="D47" s="170"/>
      <c r="E47" s="170"/>
      <c r="F47" s="163" t="s">
        <v>363</v>
      </c>
      <c r="G47" s="41">
        <f>SUM(G50+G48)</f>
        <v>1100000</v>
      </c>
    </row>
    <row r="48" spans="1:7" s="19" customFormat="1" ht="15" customHeight="1">
      <c r="A48" s="231"/>
      <c r="B48" s="164"/>
      <c r="C48" s="76"/>
      <c r="D48" s="160" t="s">
        <v>370</v>
      </c>
      <c r="E48" s="160"/>
      <c r="F48" s="22" t="s">
        <v>371</v>
      </c>
      <c r="G48" s="53">
        <f>SUM(G49)</f>
        <v>100000</v>
      </c>
    </row>
    <row r="49" spans="1:7" s="19" customFormat="1" ht="15" customHeight="1">
      <c r="A49" s="231">
        <v>320</v>
      </c>
      <c r="B49" s="164"/>
      <c r="C49" s="76"/>
      <c r="D49" s="170"/>
      <c r="E49" s="170" t="s">
        <v>378</v>
      </c>
      <c r="F49" s="23" t="s">
        <v>1099</v>
      </c>
      <c r="G49" s="30">
        <v>100000</v>
      </c>
    </row>
    <row r="50" spans="1:7" s="19" customFormat="1" ht="15" customHeight="1">
      <c r="A50" s="85"/>
      <c r="B50" s="160"/>
      <c r="C50" s="76"/>
      <c r="D50" s="160" t="s">
        <v>424</v>
      </c>
      <c r="E50" s="76"/>
      <c r="F50" s="161" t="s">
        <v>379</v>
      </c>
      <c r="G50" s="53">
        <f>SUM(G51)</f>
        <v>1000000</v>
      </c>
    </row>
    <row r="51" spans="1:7" s="19" customFormat="1" ht="32.25" customHeight="1">
      <c r="A51" s="85">
        <v>321</v>
      </c>
      <c r="B51" s="160"/>
      <c r="C51" s="76"/>
      <c r="D51" s="170"/>
      <c r="E51" s="170" t="s">
        <v>412</v>
      </c>
      <c r="F51" s="162" t="s">
        <v>106</v>
      </c>
      <c r="G51" s="30">
        <v>1000000</v>
      </c>
    </row>
    <row r="52" spans="1:7" s="19" customFormat="1" ht="15" customHeight="1">
      <c r="A52" s="85"/>
      <c r="B52" s="160"/>
      <c r="C52" s="76" t="s">
        <v>403</v>
      </c>
      <c r="D52" s="170"/>
      <c r="E52" s="170"/>
      <c r="F52" s="27" t="s">
        <v>644</v>
      </c>
      <c r="G52" s="201">
        <f>SUM(G53)</f>
        <v>7000000</v>
      </c>
    </row>
    <row r="53" spans="1:7" s="19" customFormat="1" ht="15" customHeight="1">
      <c r="A53" s="85"/>
      <c r="B53" s="160"/>
      <c r="C53" s="76"/>
      <c r="D53" s="160" t="s">
        <v>655</v>
      </c>
      <c r="E53" s="160"/>
      <c r="F53" s="22" t="s">
        <v>656</v>
      </c>
      <c r="G53" s="200">
        <f>SUM(G54)</f>
        <v>7000000</v>
      </c>
    </row>
    <row r="54" spans="1:7" s="19" customFormat="1" ht="33" customHeight="1" thickBot="1">
      <c r="A54" s="219">
        <v>322</v>
      </c>
      <c r="B54" s="218"/>
      <c r="C54" s="175"/>
      <c r="D54" s="176"/>
      <c r="E54" s="176" t="s">
        <v>659</v>
      </c>
      <c r="F54" s="35" t="s">
        <v>107</v>
      </c>
      <c r="G54" s="119">
        <v>7000000</v>
      </c>
    </row>
    <row r="55" spans="1:7" s="19" customFormat="1" ht="15.75">
      <c r="A55" s="351" t="s">
        <v>974</v>
      </c>
      <c r="B55" s="352"/>
      <c r="C55" s="352"/>
      <c r="D55" s="352"/>
      <c r="E55" s="352"/>
      <c r="F55" s="353"/>
      <c r="G55" s="246">
        <f>SUM(G58)</f>
        <v>1500000</v>
      </c>
    </row>
    <row r="56" spans="1:7" s="19" customFormat="1" ht="15" customHeight="1" thickBot="1">
      <c r="A56" s="304" t="s">
        <v>637</v>
      </c>
      <c r="B56" s="305"/>
      <c r="C56" s="305"/>
      <c r="D56" s="305"/>
      <c r="E56" s="305"/>
      <c r="F56" s="306"/>
      <c r="G56" s="254"/>
    </row>
    <row r="57" spans="1:7" s="19" customFormat="1" ht="15" customHeight="1">
      <c r="A57" s="85"/>
      <c r="B57" s="163">
        <v>4</v>
      </c>
      <c r="C57" s="170"/>
      <c r="D57" s="170"/>
      <c r="E57" s="170"/>
      <c r="F57" s="163" t="s">
        <v>422</v>
      </c>
      <c r="G57" s="30"/>
    </row>
    <row r="58" spans="1:7" s="19" customFormat="1" ht="15" customHeight="1">
      <c r="A58" s="85"/>
      <c r="B58" s="164"/>
      <c r="C58" s="76" t="s">
        <v>362</v>
      </c>
      <c r="D58" s="76"/>
      <c r="E58" s="76"/>
      <c r="F58" s="165" t="s">
        <v>363</v>
      </c>
      <c r="G58" s="41">
        <f>SUM(G59)</f>
        <v>1500000</v>
      </c>
    </row>
    <row r="59" spans="1:7" s="19" customFormat="1" ht="15" customHeight="1">
      <c r="A59" s="85"/>
      <c r="B59" s="164"/>
      <c r="C59" s="160"/>
      <c r="D59" s="160" t="s">
        <v>364</v>
      </c>
      <c r="E59" s="160"/>
      <c r="F59" s="161" t="s">
        <v>365</v>
      </c>
      <c r="G59" s="53">
        <f>SUM(G60)</f>
        <v>1500000</v>
      </c>
    </row>
    <row r="60" spans="1:7" s="19" customFormat="1" ht="15" customHeight="1" thickBot="1">
      <c r="A60" s="219">
        <v>323</v>
      </c>
      <c r="B60" s="220"/>
      <c r="C60" s="176"/>
      <c r="D60" s="176"/>
      <c r="E60" s="176" t="s">
        <v>367</v>
      </c>
      <c r="F60" s="220" t="s">
        <v>423</v>
      </c>
      <c r="G60" s="119">
        <v>1500000</v>
      </c>
    </row>
    <row r="61" spans="1:7" s="19" customFormat="1" ht="15.75">
      <c r="A61" s="316" t="s">
        <v>975</v>
      </c>
      <c r="B61" s="317"/>
      <c r="C61" s="317"/>
      <c r="D61" s="317"/>
      <c r="E61" s="317"/>
      <c r="F61" s="318"/>
      <c r="G61" s="241">
        <f>SUM(G62)</f>
        <v>64830000</v>
      </c>
    </row>
    <row r="62" spans="1:7" s="103" customFormat="1" ht="15.75">
      <c r="A62" s="322" t="s">
        <v>485</v>
      </c>
      <c r="B62" s="323"/>
      <c r="C62" s="323"/>
      <c r="D62" s="323"/>
      <c r="E62" s="323"/>
      <c r="F62" s="324"/>
      <c r="G62" s="243">
        <f>SUM(G65+G76+G69+G90)</f>
        <v>64830000</v>
      </c>
    </row>
    <row r="63" spans="1:7" s="19" customFormat="1" ht="18" customHeight="1" thickBot="1">
      <c r="A63" s="304" t="s">
        <v>988</v>
      </c>
      <c r="B63" s="305"/>
      <c r="C63" s="305"/>
      <c r="D63" s="305"/>
      <c r="E63" s="305"/>
      <c r="F63" s="306"/>
      <c r="G63" s="268"/>
    </row>
    <row r="64" spans="1:7" s="19" customFormat="1" ht="15" customHeight="1">
      <c r="A64" s="47"/>
      <c r="B64" s="27" t="s">
        <v>399</v>
      </c>
      <c r="C64" s="27"/>
      <c r="D64" s="169"/>
      <c r="E64" s="169"/>
      <c r="F64" s="76" t="s">
        <v>415</v>
      </c>
      <c r="G64" s="41"/>
    </row>
    <row r="65" spans="1:7" s="19" customFormat="1" ht="15" customHeight="1">
      <c r="A65" s="47"/>
      <c r="B65" s="169"/>
      <c r="C65" s="27" t="s">
        <v>249</v>
      </c>
      <c r="D65" s="169"/>
      <c r="E65" s="169"/>
      <c r="F65" s="27" t="s">
        <v>250</v>
      </c>
      <c r="G65" s="41">
        <f>+G66</f>
        <v>250000</v>
      </c>
    </row>
    <row r="66" spans="1:7" s="19" customFormat="1" ht="15.75">
      <c r="A66" s="47"/>
      <c r="B66" s="169"/>
      <c r="C66" s="27"/>
      <c r="D66" s="160" t="s">
        <v>284</v>
      </c>
      <c r="E66" s="23"/>
      <c r="F66" s="22" t="s">
        <v>402</v>
      </c>
      <c r="G66" s="53">
        <f>SUM(G67)</f>
        <v>250000</v>
      </c>
    </row>
    <row r="67" spans="1:7" s="19" customFormat="1" ht="16.5" customHeight="1">
      <c r="A67" s="32" t="s">
        <v>489</v>
      </c>
      <c r="B67" s="23"/>
      <c r="C67" s="23"/>
      <c r="D67" s="23"/>
      <c r="E67" s="23" t="s">
        <v>290</v>
      </c>
      <c r="F67" s="23" t="s">
        <v>291</v>
      </c>
      <c r="G67" s="30">
        <v>250000</v>
      </c>
    </row>
    <row r="68" spans="1:7" s="24" customFormat="1" ht="15.75">
      <c r="A68" s="64"/>
      <c r="B68" s="76" t="s">
        <v>400</v>
      </c>
      <c r="C68" s="76"/>
      <c r="D68" s="76"/>
      <c r="E68" s="170"/>
      <c r="F68" s="163" t="s">
        <v>422</v>
      </c>
      <c r="G68" s="30"/>
    </row>
    <row r="69" spans="1:7" s="24" customFormat="1" ht="15.75">
      <c r="A69" s="64"/>
      <c r="B69" s="76"/>
      <c r="C69" s="76" t="s">
        <v>357</v>
      </c>
      <c r="D69" s="76"/>
      <c r="E69" s="76"/>
      <c r="F69" s="165" t="s">
        <v>358</v>
      </c>
      <c r="G69" s="201">
        <f>SUM(G73+G70)</f>
        <v>8700000</v>
      </c>
    </row>
    <row r="70" spans="1:7" s="24" customFormat="1" ht="15.75">
      <c r="A70" s="64"/>
      <c r="B70" s="76"/>
      <c r="C70" s="76"/>
      <c r="D70" s="160" t="s">
        <v>359</v>
      </c>
      <c r="E70" s="170"/>
      <c r="F70" s="161" t="s">
        <v>360</v>
      </c>
      <c r="G70" s="53">
        <f>SUM(G71:G72)</f>
        <v>4000000</v>
      </c>
    </row>
    <row r="71" spans="1:7" s="24" customFormat="1" ht="15.75">
      <c r="A71" s="64" t="s">
        <v>1096</v>
      </c>
      <c r="B71" s="76"/>
      <c r="C71" s="76"/>
      <c r="D71" s="170"/>
      <c r="E71" s="170" t="s">
        <v>361</v>
      </c>
      <c r="F71" s="164" t="s">
        <v>16</v>
      </c>
      <c r="G71" s="30">
        <v>2000000</v>
      </c>
    </row>
    <row r="72" spans="1:7" s="24" customFormat="1" ht="15.75">
      <c r="A72" s="64" t="s">
        <v>1097</v>
      </c>
      <c r="B72" s="76"/>
      <c r="C72" s="76"/>
      <c r="D72" s="170"/>
      <c r="E72" s="170" t="s">
        <v>361</v>
      </c>
      <c r="F72" s="164" t="s">
        <v>17</v>
      </c>
      <c r="G72" s="30">
        <v>2000000</v>
      </c>
    </row>
    <row r="73" spans="1:7" s="24" customFormat="1" ht="15.75">
      <c r="A73" s="64"/>
      <c r="B73" s="76"/>
      <c r="C73" s="160"/>
      <c r="D73" s="160" t="s">
        <v>1221</v>
      </c>
      <c r="E73" s="160"/>
      <c r="F73" s="161" t="s">
        <v>1222</v>
      </c>
      <c r="G73" s="200">
        <f>SUM(G74:G75)</f>
        <v>4700000</v>
      </c>
    </row>
    <row r="74" spans="1:7" s="24" customFormat="1" ht="15.75">
      <c r="A74" s="64" t="s">
        <v>1125</v>
      </c>
      <c r="B74" s="76"/>
      <c r="C74" s="170"/>
      <c r="D74" s="170"/>
      <c r="E74" s="170" t="s">
        <v>67</v>
      </c>
      <c r="F74" s="164" t="s">
        <v>68</v>
      </c>
      <c r="G74" s="30">
        <v>200000</v>
      </c>
    </row>
    <row r="75" spans="1:7" s="24" customFormat="1" ht="15.75">
      <c r="A75" s="64" t="s">
        <v>1126</v>
      </c>
      <c r="B75" s="76"/>
      <c r="C75" s="76"/>
      <c r="D75" s="76"/>
      <c r="E75" s="170" t="s">
        <v>67</v>
      </c>
      <c r="F75" s="164" t="s">
        <v>83</v>
      </c>
      <c r="G75" s="30">
        <v>4500000</v>
      </c>
    </row>
    <row r="76" spans="1:7" ht="15.75">
      <c r="A76" s="126"/>
      <c r="B76" s="76"/>
      <c r="C76" s="76" t="s">
        <v>362</v>
      </c>
      <c r="D76" s="76"/>
      <c r="E76" s="76"/>
      <c r="F76" s="165" t="s">
        <v>363</v>
      </c>
      <c r="G76" s="41">
        <f>+G77+G88</f>
        <v>55700000</v>
      </c>
    </row>
    <row r="77" spans="1:7" s="25" customFormat="1" ht="15.75">
      <c r="A77" s="72"/>
      <c r="B77" s="160"/>
      <c r="C77" s="160"/>
      <c r="D77" s="160" t="s">
        <v>364</v>
      </c>
      <c r="E77" s="160"/>
      <c r="F77" s="161" t="s">
        <v>365</v>
      </c>
      <c r="G77" s="53">
        <f>SUM(G78:G87)</f>
        <v>54331800</v>
      </c>
    </row>
    <row r="78" spans="1:7" s="25" customFormat="1" ht="15.75">
      <c r="A78" s="64" t="s">
        <v>284</v>
      </c>
      <c r="B78" s="170"/>
      <c r="C78" s="170"/>
      <c r="D78" s="170"/>
      <c r="E78" s="170" t="s">
        <v>366</v>
      </c>
      <c r="F78" s="164" t="s">
        <v>128</v>
      </c>
      <c r="G78" s="127">
        <v>1000000</v>
      </c>
    </row>
    <row r="79" spans="1:7" s="25" customFormat="1" ht="15.75">
      <c r="A79" s="64" t="s">
        <v>1127</v>
      </c>
      <c r="B79" s="170"/>
      <c r="C79" s="170"/>
      <c r="D79" s="170"/>
      <c r="E79" s="170" t="s">
        <v>368</v>
      </c>
      <c r="F79" s="162" t="s">
        <v>149</v>
      </c>
      <c r="G79" s="30">
        <v>19131800</v>
      </c>
    </row>
    <row r="80" spans="1:7" s="25" customFormat="1" ht="31.5">
      <c r="A80" s="64" t="s">
        <v>1128</v>
      </c>
      <c r="B80" s="170"/>
      <c r="C80" s="170"/>
      <c r="D80" s="170"/>
      <c r="E80" s="170" t="s">
        <v>368</v>
      </c>
      <c r="F80" s="162" t="s">
        <v>978</v>
      </c>
      <c r="G80" s="30">
        <v>4000000</v>
      </c>
    </row>
    <row r="81" spans="1:7" s="25" customFormat="1" ht="31.5">
      <c r="A81" s="64" t="s">
        <v>1129</v>
      </c>
      <c r="B81" s="170"/>
      <c r="C81" s="170"/>
      <c r="D81" s="170"/>
      <c r="E81" s="170" t="s">
        <v>368</v>
      </c>
      <c r="F81" s="162" t="s">
        <v>1200</v>
      </c>
      <c r="G81" s="30">
        <v>1000000</v>
      </c>
    </row>
    <row r="82" spans="1:7" s="25" customFormat="1" ht="15.75">
      <c r="A82" s="64" t="s">
        <v>1130</v>
      </c>
      <c r="B82" s="170"/>
      <c r="C82" s="170"/>
      <c r="D82" s="170"/>
      <c r="E82" s="170" t="s">
        <v>369</v>
      </c>
      <c r="F82" s="164" t="s">
        <v>121</v>
      </c>
      <c r="G82" s="30">
        <v>19700000</v>
      </c>
    </row>
    <row r="83" spans="1:7" s="25" customFormat="1" ht="15.75">
      <c r="A83" s="64" t="s">
        <v>1131</v>
      </c>
      <c r="B83" s="170"/>
      <c r="C83" s="170"/>
      <c r="D83" s="170"/>
      <c r="E83" s="170" t="s">
        <v>369</v>
      </c>
      <c r="F83" s="164" t="s">
        <v>1015</v>
      </c>
      <c r="G83" s="30">
        <v>500000</v>
      </c>
    </row>
    <row r="84" spans="1:7" s="25" customFormat="1" ht="15.75">
      <c r="A84" s="64" t="s">
        <v>1132</v>
      </c>
      <c r="B84" s="170"/>
      <c r="C84" s="170"/>
      <c r="D84" s="170"/>
      <c r="E84" s="170" t="s">
        <v>369</v>
      </c>
      <c r="F84" s="164" t="s">
        <v>109</v>
      </c>
      <c r="G84" s="30">
        <v>1000000</v>
      </c>
    </row>
    <row r="85" spans="1:7" s="25" customFormat="1" ht="15.75">
      <c r="A85" s="64" t="s">
        <v>1133</v>
      </c>
      <c r="B85" s="170"/>
      <c r="C85" s="170"/>
      <c r="D85" s="170"/>
      <c r="E85" s="170" t="s">
        <v>369</v>
      </c>
      <c r="F85" s="164" t="s">
        <v>64</v>
      </c>
      <c r="G85" s="30">
        <v>7000000</v>
      </c>
    </row>
    <row r="86" spans="1:7" s="25" customFormat="1" ht="15.75">
      <c r="A86" s="64" t="s">
        <v>1134</v>
      </c>
      <c r="B86" s="170"/>
      <c r="C86" s="170"/>
      <c r="D86" s="170"/>
      <c r="E86" s="170" t="s">
        <v>369</v>
      </c>
      <c r="F86" s="164" t="s">
        <v>1201</v>
      </c>
      <c r="G86" s="30">
        <v>800000</v>
      </c>
    </row>
    <row r="87" spans="1:7" s="25" customFormat="1" ht="15.75">
      <c r="A87" s="64" t="s">
        <v>1135</v>
      </c>
      <c r="B87" s="170"/>
      <c r="C87" s="170"/>
      <c r="D87" s="170"/>
      <c r="E87" s="170" t="s">
        <v>369</v>
      </c>
      <c r="F87" s="164" t="s">
        <v>1196</v>
      </c>
      <c r="G87" s="30">
        <v>200000</v>
      </c>
    </row>
    <row r="88" spans="1:7" s="25" customFormat="1" ht="15.75">
      <c r="A88" s="64"/>
      <c r="B88" s="170"/>
      <c r="C88" s="170"/>
      <c r="D88" s="252" t="s">
        <v>424</v>
      </c>
      <c r="E88" s="76"/>
      <c r="F88" s="161" t="s">
        <v>379</v>
      </c>
      <c r="G88" s="53">
        <f>SUM(G89:G89)</f>
        <v>1368200</v>
      </c>
    </row>
    <row r="89" spans="1:7" s="25" customFormat="1" ht="31.5">
      <c r="A89" s="64" t="s">
        <v>1136</v>
      </c>
      <c r="B89" s="170"/>
      <c r="C89" s="170"/>
      <c r="D89" s="250"/>
      <c r="E89" s="170" t="s">
        <v>412</v>
      </c>
      <c r="F89" s="162" t="s">
        <v>35</v>
      </c>
      <c r="G89" s="30">
        <v>1368200</v>
      </c>
    </row>
    <row r="90" spans="1:7" s="25" customFormat="1" ht="15.75">
      <c r="A90" s="64"/>
      <c r="B90" s="170"/>
      <c r="C90" s="76" t="s">
        <v>403</v>
      </c>
      <c r="D90" s="170"/>
      <c r="E90" s="170"/>
      <c r="F90" s="27" t="s">
        <v>644</v>
      </c>
      <c r="G90" s="201">
        <f>SUM(G91)</f>
        <v>180000</v>
      </c>
    </row>
    <row r="91" spans="1:7" s="25" customFormat="1" ht="15.75">
      <c r="A91" s="64"/>
      <c r="B91" s="170"/>
      <c r="C91" s="170"/>
      <c r="D91" s="160" t="s">
        <v>655</v>
      </c>
      <c r="E91" s="160"/>
      <c r="F91" s="22" t="s">
        <v>656</v>
      </c>
      <c r="G91" s="200">
        <f>SUM(G92)</f>
        <v>180000</v>
      </c>
    </row>
    <row r="92" spans="1:7" s="25" customFormat="1" ht="16.5" thickBot="1">
      <c r="A92" s="88" t="s">
        <v>1137</v>
      </c>
      <c r="B92" s="176"/>
      <c r="C92" s="176"/>
      <c r="D92" s="176"/>
      <c r="E92" s="176" t="s">
        <v>659</v>
      </c>
      <c r="F92" s="35" t="s">
        <v>12</v>
      </c>
      <c r="G92" s="233">
        <v>180000</v>
      </c>
    </row>
    <row r="93" spans="1:7" s="19" customFormat="1" ht="15.75">
      <c r="A93" s="316" t="s">
        <v>976</v>
      </c>
      <c r="B93" s="317"/>
      <c r="C93" s="317"/>
      <c r="D93" s="317"/>
      <c r="E93" s="317"/>
      <c r="F93" s="318"/>
      <c r="G93" s="241">
        <f>SUM(G94+G110)</f>
        <v>36390127</v>
      </c>
    </row>
    <row r="94" spans="1:7" s="19" customFormat="1" ht="15.75">
      <c r="A94" s="345" t="s">
        <v>486</v>
      </c>
      <c r="B94" s="346"/>
      <c r="C94" s="346"/>
      <c r="D94" s="346"/>
      <c r="E94" s="346"/>
      <c r="F94" s="347"/>
      <c r="G94" s="281">
        <f>SUM(G97+G107)</f>
        <v>28960127</v>
      </c>
    </row>
    <row r="95" spans="1:7" s="19" customFormat="1" ht="36" customHeight="1" thickBot="1">
      <c r="A95" s="348" t="s">
        <v>987</v>
      </c>
      <c r="B95" s="305"/>
      <c r="C95" s="305"/>
      <c r="D95" s="305"/>
      <c r="E95" s="305"/>
      <c r="F95" s="306"/>
      <c r="G95" s="253"/>
    </row>
    <row r="96" spans="1:7" s="19" customFormat="1" ht="15.75">
      <c r="A96" s="47"/>
      <c r="B96" s="27" t="s">
        <v>399</v>
      </c>
      <c r="C96" s="169"/>
      <c r="D96" s="169"/>
      <c r="E96" s="169"/>
      <c r="F96" s="76" t="s">
        <v>421</v>
      </c>
      <c r="G96" s="56"/>
    </row>
    <row r="97" spans="1:7" s="31" customFormat="1" ht="15.75">
      <c r="A97" s="47" t="s">
        <v>859</v>
      </c>
      <c r="B97" s="169"/>
      <c r="C97" s="27" t="s">
        <v>249</v>
      </c>
      <c r="D97" s="169"/>
      <c r="E97" s="169"/>
      <c r="F97" s="27" t="s">
        <v>250</v>
      </c>
      <c r="G97" s="41">
        <f>+G98</f>
        <v>28660127</v>
      </c>
    </row>
    <row r="98" spans="1:7" s="31" customFormat="1" ht="15.75" customHeight="1">
      <c r="A98" s="47"/>
      <c r="B98" s="169"/>
      <c r="C98" s="27"/>
      <c r="D98" s="22" t="s">
        <v>268</v>
      </c>
      <c r="E98" s="23"/>
      <c r="F98" s="22" t="s">
        <v>269</v>
      </c>
      <c r="G98" s="53">
        <f>SUM(G99:G105)</f>
        <v>28660127</v>
      </c>
    </row>
    <row r="99" spans="1:7" s="31" customFormat="1" ht="15.75" customHeight="1">
      <c r="A99" s="32" t="s">
        <v>1138</v>
      </c>
      <c r="B99" s="23"/>
      <c r="C99" s="23"/>
      <c r="D99" s="23"/>
      <c r="E99" s="23" t="s">
        <v>275</v>
      </c>
      <c r="F99" s="23" t="s">
        <v>122</v>
      </c>
      <c r="G99" s="30">
        <v>8300000</v>
      </c>
    </row>
    <row r="100" spans="1:7" s="31" customFormat="1" ht="15.75" customHeight="1">
      <c r="A100" s="32" t="s">
        <v>329</v>
      </c>
      <c r="B100" s="23"/>
      <c r="C100" s="23"/>
      <c r="D100" s="23"/>
      <c r="E100" s="23" t="s">
        <v>275</v>
      </c>
      <c r="F100" s="23" t="s">
        <v>858</v>
      </c>
      <c r="G100" s="30">
        <v>7500000</v>
      </c>
    </row>
    <row r="101" spans="1:7" s="31" customFormat="1" ht="15.75" customHeight="1">
      <c r="A101" s="32" t="s">
        <v>332</v>
      </c>
      <c r="B101" s="23"/>
      <c r="C101" s="23"/>
      <c r="D101" s="23"/>
      <c r="E101" s="23" t="s">
        <v>275</v>
      </c>
      <c r="F101" s="23" t="s">
        <v>697</v>
      </c>
      <c r="G101" s="30">
        <v>7000000</v>
      </c>
    </row>
    <row r="102" spans="1:7" s="31" customFormat="1" ht="15.75" customHeight="1">
      <c r="A102" s="32" t="s">
        <v>1139</v>
      </c>
      <c r="B102" s="23"/>
      <c r="C102" s="23"/>
      <c r="D102" s="23"/>
      <c r="E102" s="23" t="s">
        <v>275</v>
      </c>
      <c r="F102" s="23" t="s">
        <v>123</v>
      </c>
      <c r="G102" s="30">
        <v>3500000</v>
      </c>
    </row>
    <row r="103" spans="1:7" s="31" customFormat="1" ht="15.75" customHeight="1">
      <c r="A103" s="32" t="s">
        <v>1140</v>
      </c>
      <c r="B103" s="23"/>
      <c r="C103" s="23"/>
      <c r="D103" s="23"/>
      <c r="E103" s="23" t="s">
        <v>275</v>
      </c>
      <c r="F103" s="23" t="s">
        <v>124</v>
      </c>
      <c r="G103" s="30">
        <v>200000</v>
      </c>
    </row>
    <row r="104" spans="1:7" s="25" customFormat="1" ht="15.75" customHeight="1">
      <c r="A104" s="32" t="s">
        <v>1141</v>
      </c>
      <c r="B104" s="23"/>
      <c r="C104" s="23"/>
      <c r="D104" s="23"/>
      <c r="E104" s="23" t="s">
        <v>275</v>
      </c>
      <c r="F104" s="23" t="s">
        <v>638</v>
      </c>
      <c r="G104" s="30">
        <v>300000</v>
      </c>
    </row>
    <row r="105" spans="1:7" s="25" customFormat="1" ht="15.75" customHeight="1" thickBot="1">
      <c r="A105" s="284" t="s">
        <v>1142</v>
      </c>
      <c r="B105" s="35"/>
      <c r="C105" s="35"/>
      <c r="D105" s="35"/>
      <c r="E105" s="35" t="s">
        <v>275</v>
      </c>
      <c r="F105" s="35" t="s">
        <v>692</v>
      </c>
      <c r="G105" s="119">
        <v>1860127</v>
      </c>
    </row>
    <row r="106" spans="1:7" s="31" customFormat="1" ht="15.75" customHeight="1">
      <c r="A106" s="32"/>
      <c r="B106" s="76" t="s">
        <v>400</v>
      </c>
      <c r="C106" s="76"/>
      <c r="D106" s="170"/>
      <c r="E106" s="170"/>
      <c r="F106" s="163" t="s">
        <v>422</v>
      </c>
      <c r="G106" s="30"/>
    </row>
    <row r="107" spans="1:7" s="31" customFormat="1" ht="15.75" customHeight="1">
      <c r="A107" s="32"/>
      <c r="B107" s="160"/>
      <c r="C107" s="76" t="s">
        <v>362</v>
      </c>
      <c r="D107" s="160"/>
      <c r="E107" s="160"/>
      <c r="F107" s="27" t="s">
        <v>363</v>
      </c>
      <c r="G107" s="41">
        <f>SUM(G108)</f>
        <v>300000</v>
      </c>
    </row>
    <row r="108" spans="1:7" s="31" customFormat="1" ht="15.75" customHeight="1">
      <c r="A108" s="32"/>
      <c r="B108" s="160"/>
      <c r="C108" s="76"/>
      <c r="D108" s="160" t="s">
        <v>370</v>
      </c>
      <c r="E108" s="160"/>
      <c r="F108" s="22" t="s">
        <v>371</v>
      </c>
      <c r="G108" s="53">
        <f>SUM(G109)</f>
        <v>300000</v>
      </c>
    </row>
    <row r="109" spans="1:7" s="31" customFormat="1" ht="15" customHeight="1" thickBot="1">
      <c r="A109" s="32" t="s">
        <v>1143</v>
      </c>
      <c r="B109" s="170"/>
      <c r="C109" s="76"/>
      <c r="D109" s="170"/>
      <c r="E109" s="170" t="s">
        <v>378</v>
      </c>
      <c r="F109" s="23" t="s">
        <v>142</v>
      </c>
      <c r="G109" s="30">
        <v>300000</v>
      </c>
    </row>
    <row r="110" spans="1:7" s="31" customFormat="1" ht="15" customHeight="1">
      <c r="A110" s="342" t="s">
        <v>487</v>
      </c>
      <c r="B110" s="343"/>
      <c r="C110" s="343"/>
      <c r="D110" s="343"/>
      <c r="E110" s="343"/>
      <c r="F110" s="344"/>
      <c r="G110" s="282">
        <f>SUM(G113)</f>
        <v>7430000</v>
      </c>
    </row>
    <row r="111" spans="1:7" s="31" customFormat="1" ht="15" customHeight="1" thickBot="1">
      <c r="A111" s="348" t="s">
        <v>666</v>
      </c>
      <c r="B111" s="305"/>
      <c r="C111" s="305"/>
      <c r="D111" s="305"/>
      <c r="E111" s="305"/>
      <c r="F111" s="306"/>
      <c r="G111" s="253"/>
    </row>
    <row r="112" spans="1:7" s="31" customFormat="1" ht="15" customHeight="1">
      <c r="A112" s="47"/>
      <c r="B112" s="27" t="s">
        <v>399</v>
      </c>
      <c r="C112" s="169"/>
      <c r="D112" s="169"/>
      <c r="E112" s="169"/>
      <c r="F112" s="76" t="s">
        <v>421</v>
      </c>
      <c r="G112" s="56"/>
    </row>
    <row r="113" spans="1:7" s="31" customFormat="1" ht="15" customHeight="1">
      <c r="A113" s="47" t="s">
        <v>859</v>
      </c>
      <c r="B113" s="169"/>
      <c r="C113" s="27" t="s">
        <v>249</v>
      </c>
      <c r="D113" s="169"/>
      <c r="E113" s="169"/>
      <c r="F113" s="27" t="s">
        <v>250</v>
      </c>
      <c r="G113" s="41">
        <f>+G114+G116</f>
        <v>7430000</v>
      </c>
    </row>
    <row r="114" spans="1:7" s="31" customFormat="1" ht="15" customHeight="1">
      <c r="A114" s="47"/>
      <c r="B114" s="169"/>
      <c r="C114" s="27"/>
      <c r="D114" s="22" t="s">
        <v>258</v>
      </c>
      <c r="E114" s="169"/>
      <c r="F114" s="22" t="s">
        <v>259</v>
      </c>
      <c r="G114" s="53">
        <f>SUM(G115)</f>
        <v>2830000</v>
      </c>
    </row>
    <row r="115" spans="1:7" s="31" customFormat="1" ht="15" customHeight="1">
      <c r="A115" s="32" t="s">
        <v>1144</v>
      </c>
      <c r="B115" s="23"/>
      <c r="C115" s="27"/>
      <c r="D115" s="169"/>
      <c r="E115" s="23" t="s">
        <v>263</v>
      </c>
      <c r="F115" s="23" t="s">
        <v>118</v>
      </c>
      <c r="G115" s="30">
        <v>2830000</v>
      </c>
    </row>
    <row r="116" spans="1:7" s="31" customFormat="1" ht="15" customHeight="1">
      <c r="A116" s="47"/>
      <c r="B116" s="169"/>
      <c r="C116" s="27"/>
      <c r="D116" s="22" t="s">
        <v>268</v>
      </c>
      <c r="E116" s="23"/>
      <c r="F116" s="22" t="s">
        <v>269</v>
      </c>
      <c r="G116" s="53">
        <f>SUM(G117+G118)</f>
        <v>4600000</v>
      </c>
    </row>
    <row r="117" spans="1:11" s="31" customFormat="1" ht="15" customHeight="1">
      <c r="A117" s="32" t="s">
        <v>1145</v>
      </c>
      <c r="B117" s="23"/>
      <c r="C117" s="23"/>
      <c r="D117" s="23"/>
      <c r="E117" s="23" t="s">
        <v>275</v>
      </c>
      <c r="F117" s="23" t="s">
        <v>125</v>
      </c>
      <c r="G117" s="30">
        <v>2600000</v>
      </c>
      <c r="H117" s="275"/>
      <c r="I117" s="276"/>
      <c r="J117" s="276"/>
      <c r="K117" s="276"/>
    </row>
    <row r="118" spans="1:11" s="31" customFormat="1" ht="15" customHeight="1" thickBot="1">
      <c r="A118" s="32" t="s">
        <v>340</v>
      </c>
      <c r="B118" s="23"/>
      <c r="C118" s="23"/>
      <c r="D118" s="23"/>
      <c r="E118" s="23" t="s">
        <v>275</v>
      </c>
      <c r="F118" s="23" t="s">
        <v>110</v>
      </c>
      <c r="G118" s="30">
        <v>2000000</v>
      </c>
      <c r="H118" s="276"/>
      <c r="I118" s="276"/>
      <c r="J118" s="276"/>
      <c r="K118" s="276"/>
    </row>
    <row r="119" spans="1:7" s="31" customFormat="1" ht="15.75" customHeight="1">
      <c r="A119" s="316" t="s">
        <v>483</v>
      </c>
      <c r="B119" s="317"/>
      <c r="C119" s="317"/>
      <c r="D119" s="317"/>
      <c r="E119" s="317"/>
      <c r="F119" s="318"/>
      <c r="G119" s="246">
        <f>SUM(G120)</f>
        <v>15574000</v>
      </c>
    </row>
    <row r="120" spans="1:7" s="31" customFormat="1" ht="15.75" customHeight="1">
      <c r="A120" s="345" t="s">
        <v>488</v>
      </c>
      <c r="B120" s="346"/>
      <c r="C120" s="346"/>
      <c r="D120" s="346"/>
      <c r="E120" s="346"/>
      <c r="F120" s="347"/>
      <c r="G120" s="283">
        <f>SUM(G123+G134+G138+G142+G146)</f>
        <v>15574000</v>
      </c>
    </row>
    <row r="121" spans="1:7" s="31" customFormat="1" ht="33.75" customHeight="1" thickBot="1">
      <c r="A121" s="348" t="s">
        <v>977</v>
      </c>
      <c r="B121" s="305"/>
      <c r="C121" s="305"/>
      <c r="D121" s="305"/>
      <c r="E121" s="305"/>
      <c r="F121" s="306"/>
      <c r="G121" s="254"/>
    </row>
    <row r="122" spans="1:7" s="31" customFormat="1" ht="15.75" customHeight="1">
      <c r="A122" s="32"/>
      <c r="B122" s="27" t="s">
        <v>399</v>
      </c>
      <c r="C122" s="169"/>
      <c r="D122" s="169"/>
      <c r="E122" s="169"/>
      <c r="F122" s="76" t="s">
        <v>421</v>
      </c>
      <c r="G122" s="30"/>
    </row>
    <row r="123" spans="1:7" s="31" customFormat="1" ht="15.75" customHeight="1">
      <c r="A123" s="32"/>
      <c r="B123" s="23"/>
      <c r="C123" s="27" t="s">
        <v>249</v>
      </c>
      <c r="D123" s="169"/>
      <c r="E123" s="169"/>
      <c r="F123" s="27" t="s">
        <v>250</v>
      </c>
      <c r="G123" s="41">
        <f>SUM(G126+G131+G124)</f>
        <v>2320000</v>
      </c>
    </row>
    <row r="124" spans="1:7" s="31" customFormat="1" ht="15.75" customHeight="1">
      <c r="A124" s="32"/>
      <c r="B124" s="23"/>
      <c r="C124" s="27"/>
      <c r="D124" s="22" t="s">
        <v>258</v>
      </c>
      <c r="E124" s="169"/>
      <c r="F124" s="22" t="s">
        <v>259</v>
      </c>
      <c r="G124" s="200">
        <f>SUM(G125)</f>
        <v>20000</v>
      </c>
    </row>
    <row r="125" spans="1:7" s="31" customFormat="1" ht="15.75" customHeight="1">
      <c r="A125" s="32" t="s">
        <v>343</v>
      </c>
      <c r="B125" s="23"/>
      <c r="C125" s="27"/>
      <c r="D125" s="169"/>
      <c r="E125" s="23" t="s">
        <v>263</v>
      </c>
      <c r="F125" s="23" t="s">
        <v>1230</v>
      </c>
      <c r="G125" s="205">
        <v>20000</v>
      </c>
    </row>
    <row r="126" spans="1:7" s="31" customFormat="1" ht="15.75" customHeight="1">
      <c r="A126" s="32"/>
      <c r="B126" s="23"/>
      <c r="C126" s="23"/>
      <c r="D126" s="22" t="s">
        <v>268</v>
      </c>
      <c r="E126" s="23"/>
      <c r="F126" s="22" t="s">
        <v>269</v>
      </c>
      <c r="G126" s="53">
        <f>SUM(G127:G130)</f>
        <v>1650000</v>
      </c>
    </row>
    <row r="127" spans="1:7" s="31" customFormat="1" ht="15.75" customHeight="1">
      <c r="A127" s="32" t="s">
        <v>1146</v>
      </c>
      <c r="B127" s="23"/>
      <c r="C127" s="23"/>
      <c r="D127" s="22"/>
      <c r="E127" s="23" t="s">
        <v>272</v>
      </c>
      <c r="F127" s="23" t="s">
        <v>104</v>
      </c>
      <c r="G127" s="205">
        <v>30000</v>
      </c>
    </row>
    <row r="128" spans="1:7" s="31" customFormat="1" ht="15.75" customHeight="1">
      <c r="A128" s="32" t="s">
        <v>1147</v>
      </c>
      <c r="B128" s="23"/>
      <c r="C128" s="23"/>
      <c r="D128" s="23"/>
      <c r="E128" s="23" t="s">
        <v>275</v>
      </c>
      <c r="F128" s="23" t="s">
        <v>126</v>
      </c>
      <c r="G128" s="30">
        <v>770000</v>
      </c>
    </row>
    <row r="129" spans="1:7" s="31" customFormat="1" ht="15.75" customHeight="1">
      <c r="A129" s="32" t="s">
        <v>1148</v>
      </c>
      <c r="B129" s="23"/>
      <c r="C129" s="23"/>
      <c r="D129" s="23"/>
      <c r="E129" s="23" t="s">
        <v>275</v>
      </c>
      <c r="F129" s="23" t="s">
        <v>1014</v>
      </c>
      <c r="G129" s="30">
        <v>600000</v>
      </c>
    </row>
    <row r="130" spans="1:7" s="31" customFormat="1" ht="15.75" customHeight="1">
      <c r="A130" s="32" t="s">
        <v>1149</v>
      </c>
      <c r="B130" s="23"/>
      <c r="C130" s="23"/>
      <c r="D130" s="23"/>
      <c r="E130" s="23" t="s">
        <v>279</v>
      </c>
      <c r="F130" s="23" t="s">
        <v>1204</v>
      </c>
      <c r="G130" s="30">
        <v>250000</v>
      </c>
    </row>
    <row r="131" spans="1:7" s="31" customFormat="1" ht="15.75" customHeight="1">
      <c r="A131" s="47"/>
      <c r="B131" s="169"/>
      <c r="C131" s="27"/>
      <c r="D131" s="22" t="s">
        <v>284</v>
      </c>
      <c r="E131" s="23"/>
      <c r="F131" s="22" t="s">
        <v>402</v>
      </c>
      <c r="G131" s="53">
        <f>SUM(G132:G133)</f>
        <v>650000</v>
      </c>
    </row>
    <row r="132" spans="1:7" s="31" customFormat="1" ht="15.75" customHeight="1">
      <c r="A132" s="32" t="s">
        <v>1150</v>
      </c>
      <c r="B132" s="23"/>
      <c r="C132" s="23"/>
      <c r="D132" s="23"/>
      <c r="E132" s="23" t="s">
        <v>290</v>
      </c>
      <c r="F132" s="23" t="s">
        <v>140</v>
      </c>
      <c r="G132" s="30">
        <v>350000</v>
      </c>
    </row>
    <row r="133" spans="1:7" s="25" customFormat="1" ht="15.75" customHeight="1">
      <c r="A133" s="32" t="s">
        <v>1151</v>
      </c>
      <c r="B133" s="23"/>
      <c r="C133" s="23"/>
      <c r="D133" s="23"/>
      <c r="E133" s="23" t="s">
        <v>290</v>
      </c>
      <c r="F133" s="23" t="s">
        <v>291</v>
      </c>
      <c r="G133" s="30">
        <v>300000</v>
      </c>
    </row>
    <row r="134" spans="1:7" s="25" customFormat="1" ht="15.75" customHeight="1">
      <c r="A134" s="47"/>
      <c r="B134" s="169"/>
      <c r="C134" s="27" t="s">
        <v>338</v>
      </c>
      <c r="D134" s="169"/>
      <c r="E134" s="169"/>
      <c r="F134" s="27" t="s">
        <v>339</v>
      </c>
      <c r="G134" s="41">
        <f>+G135</f>
        <v>10124000</v>
      </c>
    </row>
    <row r="135" spans="1:7" s="25" customFormat="1" ht="18" customHeight="1">
      <c r="A135" s="32"/>
      <c r="B135" s="23"/>
      <c r="C135" s="23"/>
      <c r="D135" s="22" t="s">
        <v>340</v>
      </c>
      <c r="E135" s="23"/>
      <c r="F135" s="22" t="s">
        <v>341</v>
      </c>
      <c r="G135" s="53">
        <f>SUM(G136+G137)</f>
        <v>10124000</v>
      </c>
    </row>
    <row r="136" spans="1:7" s="19" customFormat="1" ht="31.5">
      <c r="A136" s="32" t="s">
        <v>1152</v>
      </c>
      <c r="B136" s="23"/>
      <c r="C136" s="23"/>
      <c r="D136" s="23"/>
      <c r="E136" s="23" t="s">
        <v>342</v>
      </c>
      <c r="F136" s="23" t="s">
        <v>141</v>
      </c>
      <c r="G136" s="30">
        <v>8200000</v>
      </c>
    </row>
    <row r="137" spans="1:7" s="19" customFormat="1" ht="31.5">
      <c r="A137" s="32" t="s">
        <v>1153</v>
      </c>
      <c r="B137" s="23"/>
      <c r="C137" s="23"/>
      <c r="D137" s="23"/>
      <c r="E137" s="23" t="s">
        <v>342</v>
      </c>
      <c r="F137" s="23" t="s">
        <v>86</v>
      </c>
      <c r="G137" s="30">
        <v>1924000</v>
      </c>
    </row>
    <row r="138" spans="1:7" s="19" customFormat="1" ht="15.75">
      <c r="A138" s="208"/>
      <c r="B138" s="23"/>
      <c r="C138" s="27" t="s">
        <v>350</v>
      </c>
      <c r="D138" s="160"/>
      <c r="E138" s="160"/>
      <c r="F138" s="27" t="s">
        <v>630</v>
      </c>
      <c r="G138" s="201">
        <f>SUM(+G139)</f>
        <v>1400000</v>
      </c>
    </row>
    <row r="139" spans="1:7" s="19" customFormat="1" ht="15.75">
      <c r="A139" s="208"/>
      <c r="B139" s="23"/>
      <c r="C139" s="76"/>
      <c r="D139" s="160" t="s">
        <v>354</v>
      </c>
      <c r="E139" s="170"/>
      <c r="F139" s="22" t="s">
        <v>355</v>
      </c>
      <c r="G139" s="207">
        <f>SUM(G140)</f>
        <v>1400000</v>
      </c>
    </row>
    <row r="140" spans="1:7" s="19" customFormat="1" ht="15.75">
      <c r="A140" s="208" t="s">
        <v>1154</v>
      </c>
      <c r="B140" s="23"/>
      <c r="C140" s="76"/>
      <c r="D140" s="170"/>
      <c r="E140" s="170" t="s">
        <v>1</v>
      </c>
      <c r="F140" s="23" t="s">
        <v>3</v>
      </c>
      <c r="G140" s="206">
        <v>1400000</v>
      </c>
    </row>
    <row r="141" spans="1:7" s="19" customFormat="1" ht="18" customHeight="1">
      <c r="A141" s="208"/>
      <c r="B141" s="76" t="s">
        <v>400</v>
      </c>
      <c r="C141" s="76"/>
      <c r="D141" s="170"/>
      <c r="E141" s="170"/>
      <c r="F141" s="163" t="s">
        <v>422</v>
      </c>
      <c r="G141" s="30"/>
    </row>
    <row r="142" spans="1:7" s="19" customFormat="1" ht="19.5" customHeight="1">
      <c r="A142" s="208"/>
      <c r="B142" s="160"/>
      <c r="C142" s="76" t="s">
        <v>362</v>
      </c>
      <c r="D142" s="160"/>
      <c r="E142" s="160"/>
      <c r="F142" s="27" t="s">
        <v>363</v>
      </c>
      <c r="G142" s="201">
        <f>SUM(G143)</f>
        <v>100000</v>
      </c>
    </row>
    <row r="143" spans="1:7" s="19" customFormat="1" ht="19.5" customHeight="1">
      <c r="A143" s="208"/>
      <c r="B143" s="160"/>
      <c r="C143" s="76"/>
      <c r="D143" s="160" t="s">
        <v>370</v>
      </c>
      <c r="E143" s="160"/>
      <c r="F143" s="22" t="s">
        <v>371</v>
      </c>
      <c r="G143" s="200">
        <f>SUM(G144:G144)</f>
        <v>100000</v>
      </c>
    </row>
    <row r="144" spans="1:7" s="19" customFormat="1" ht="15.75">
      <c r="A144" s="208" t="s">
        <v>1155</v>
      </c>
      <c r="B144" s="170"/>
      <c r="C144" s="76"/>
      <c r="D144" s="170"/>
      <c r="E144" s="170" t="s">
        <v>378</v>
      </c>
      <c r="F144" s="23" t="s">
        <v>8</v>
      </c>
      <c r="G144" s="30">
        <v>100000</v>
      </c>
    </row>
    <row r="145" spans="1:7" s="19" customFormat="1" ht="15.75">
      <c r="A145" s="231"/>
      <c r="B145" s="76" t="s">
        <v>401</v>
      </c>
      <c r="C145" s="76"/>
      <c r="D145" s="170"/>
      <c r="E145" s="170"/>
      <c r="F145" s="27" t="s">
        <v>418</v>
      </c>
      <c r="G145" s="113"/>
    </row>
    <row r="146" spans="1:7" s="19" customFormat="1" ht="15.75">
      <c r="A146" s="231"/>
      <c r="B146" s="160"/>
      <c r="C146" s="76" t="s">
        <v>388</v>
      </c>
      <c r="D146" s="160"/>
      <c r="E146" s="160"/>
      <c r="F146" s="27" t="s">
        <v>1190</v>
      </c>
      <c r="G146" s="120">
        <f>SUM(G147)</f>
        <v>1630000</v>
      </c>
    </row>
    <row r="147" spans="1:7" s="19" customFormat="1" ht="31.5">
      <c r="A147" s="231"/>
      <c r="B147" s="160"/>
      <c r="C147" s="76"/>
      <c r="D147" s="160" t="s">
        <v>1191</v>
      </c>
      <c r="E147" s="170"/>
      <c r="F147" s="167" t="s">
        <v>1192</v>
      </c>
      <c r="G147" s="234">
        <f>SUM(G148)</f>
        <v>1630000</v>
      </c>
    </row>
    <row r="148" spans="1:7" s="19" customFormat="1" ht="16.5" thickBot="1">
      <c r="A148" s="278">
        <v>363</v>
      </c>
      <c r="B148" s="218"/>
      <c r="C148" s="175"/>
      <c r="D148" s="176"/>
      <c r="E148" s="176" t="s">
        <v>1193</v>
      </c>
      <c r="F148" s="198" t="s">
        <v>1195</v>
      </c>
      <c r="G148" s="285">
        <v>1630000</v>
      </c>
    </row>
    <row r="149" spans="1:7" ht="15.75">
      <c r="A149" s="351" t="s">
        <v>71</v>
      </c>
      <c r="B149" s="352"/>
      <c r="C149" s="352"/>
      <c r="D149" s="352"/>
      <c r="E149" s="352"/>
      <c r="F149" s="353"/>
      <c r="G149" s="246">
        <f>SUM(G150)</f>
        <v>10300000</v>
      </c>
    </row>
    <row r="150" spans="1:7" ht="15.75">
      <c r="A150" s="319" t="s">
        <v>74</v>
      </c>
      <c r="B150" s="320"/>
      <c r="C150" s="320"/>
      <c r="D150" s="320"/>
      <c r="E150" s="320"/>
      <c r="F150" s="321"/>
      <c r="G150" s="245">
        <f>SUM(G151+G166)</f>
        <v>10300000</v>
      </c>
    </row>
    <row r="151" spans="1:7" ht="15.75">
      <c r="A151" s="322" t="s">
        <v>72</v>
      </c>
      <c r="B151" s="323"/>
      <c r="C151" s="323"/>
      <c r="D151" s="323"/>
      <c r="E151" s="323"/>
      <c r="F151" s="324"/>
      <c r="G151" s="247">
        <f>SUM(G154)</f>
        <v>8300000</v>
      </c>
    </row>
    <row r="152" spans="1:7" ht="16.5" thickBot="1">
      <c r="A152" s="304" t="s">
        <v>640</v>
      </c>
      <c r="B152" s="305"/>
      <c r="C152" s="305"/>
      <c r="D152" s="305"/>
      <c r="E152" s="305"/>
      <c r="F152" s="306"/>
      <c r="G152" s="268"/>
    </row>
    <row r="153" spans="1:7" ht="15.75">
      <c r="A153" s="125"/>
      <c r="B153" s="183" t="s">
        <v>399</v>
      </c>
      <c r="C153" s="184"/>
      <c r="D153" s="184"/>
      <c r="E153" s="184"/>
      <c r="F153" s="27" t="s">
        <v>421</v>
      </c>
      <c r="G153" s="63"/>
    </row>
    <row r="154" spans="1:7" ht="15.75" customHeight="1">
      <c r="A154" s="47"/>
      <c r="B154" s="169"/>
      <c r="C154" s="27" t="s">
        <v>249</v>
      </c>
      <c r="D154" s="169"/>
      <c r="E154" s="169"/>
      <c r="F154" s="27" t="s">
        <v>250</v>
      </c>
      <c r="G154" s="41">
        <f>+G155+G157+G164</f>
        <v>8300000</v>
      </c>
    </row>
    <row r="155" spans="1:7" ht="15.75" customHeight="1">
      <c r="A155" s="47"/>
      <c r="B155" s="169"/>
      <c r="C155" s="27"/>
      <c r="D155" s="22" t="s">
        <v>258</v>
      </c>
      <c r="E155" s="169"/>
      <c r="F155" s="22" t="s">
        <v>259</v>
      </c>
      <c r="G155" s="53">
        <f>SUM(G156)</f>
        <v>100000</v>
      </c>
    </row>
    <row r="156" spans="1:7" ht="15.75" customHeight="1">
      <c r="A156" s="32" t="s">
        <v>1156</v>
      </c>
      <c r="B156" s="23"/>
      <c r="C156" s="27"/>
      <c r="D156" s="169"/>
      <c r="E156" s="23" t="s">
        <v>263</v>
      </c>
      <c r="F156" s="23" t="s">
        <v>264</v>
      </c>
      <c r="G156" s="30">
        <v>100000</v>
      </c>
    </row>
    <row r="157" spans="1:7" ht="15.75" customHeight="1">
      <c r="A157" s="47"/>
      <c r="B157" s="169"/>
      <c r="C157" s="27"/>
      <c r="D157" s="22" t="s">
        <v>268</v>
      </c>
      <c r="E157" s="23"/>
      <c r="F157" s="22" t="s">
        <v>269</v>
      </c>
      <c r="G157" s="53">
        <f>SUM(G158:G163)</f>
        <v>8100000</v>
      </c>
    </row>
    <row r="158" spans="1:7" ht="15.75" customHeight="1">
      <c r="A158" s="32" t="s">
        <v>1157</v>
      </c>
      <c r="B158" s="23"/>
      <c r="C158" s="23"/>
      <c r="D158" s="23"/>
      <c r="E158" s="23" t="s">
        <v>272</v>
      </c>
      <c r="F158" s="23" t="s">
        <v>143</v>
      </c>
      <c r="G158" s="30">
        <v>2000000</v>
      </c>
    </row>
    <row r="159" spans="1:7" ht="15.75" customHeight="1">
      <c r="A159" s="32" t="s">
        <v>1158</v>
      </c>
      <c r="B159" s="23"/>
      <c r="C159" s="23"/>
      <c r="D159" s="23"/>
      <c r="E159" s="23" t="s">
        <v>272</v>
      </c>
      <c r="F159" s="23" t="s">
        <v>150</v>
      </c>
      <c r="G159" s="30">
        <v>1000000</v>
      </c>
    </row>
    <row r="160" spans="1:7" ht="15.75" customHeight="1">
      <c r="A160" s="32" t="s">
        <v>1159</v>
      </c>
      <c r="B160" s="23"/>
      <c r="C160" s="23"/>
      <c r="D160" s="23"/>
      <c r="E160" s="23" t="s">
        <v>272</v>
      </c>
      <c r="F160" s="23" t="s">
        <v>151</v>
      </c>
      <c r="G160" s="30">
        <v>2400000</v>
      </c>
    </row>
    <row r="161" spans="1:7" ht="15.75" customHeight="1">
      <c r="A161" s="32" t="s">
        <v>1160</v>
      </c>
      <c r="B161" s="23"/>
      <c r="C161" s="23"/>
      <c r="D161" s="23"/>
      <c r="E161" s="23" t="s">
        <v>272</v>
      </c>
      <c r="F161" s="23" t="s">
        <v>1098</v>
      </c>
      <c r="G161" s="30">
        <v>500000</v>
      </c>
    </row>
    <row r="162" spans="1:7" ht="15.75" customHeight="1">
      <c r="A162" s="32" t="s">
        <v>1161</v>
      </c>
      <c r="B162" s="23"/>
      <c r="C162" s="23"/>
      <c r="D162" s="23"/>
      <c r="E162" s="23" t="s">
        <v>272</v>
      </c>
      <c r="F162" s="23" t="s">
        <v>36</v>
      </c>
      <c r="G162" s="30">
        <v>2000000</v>
      </c>
    </row>
    <row r="163" spans="1:7" ht="15.75" customHeight="1">
      <c r="A163" s="32" t="s">
        <v>1162</v>
      </c>
      <c r="B163" s="23"/>
      <c r="C163" s="23"/>
      <c r="D163" s="23"/>
      <c r="E163" s="23" t="s">
        <v>275</v>
      </c>
      <c r="F163" s="23" t="s">
        <v>428</v>
      </c>
      <c r="G163" s="30">
        <v>200000</v>
      </c>
    </row>
    <row r="164" spans="1:7" ht="15.75" customHeight="1">
      <c r="A164" s="32"/>
      <c r="B164" s="23"/>
      <c r="C164" s="23"/>
      <c r="D164" s="22" t="s">
        <v>284</v>
      </c>
      <c r="E164" s="23"/>
      <c r="F164" s="22" t="s">
        <v>402</v>
      </c>
      <c r="G164" s="53">
        <f>SUM(G165)</f>
        <v>100000</v>
      </c>
    </row>
    <row r="165" spans="1:7" ht="15.75" customHeight="1" thickBot="1">
      <c r="A165" s="32" t="s">
        <v>1163</v>
      </c>
      <c r="B165" s="23"/>
      <c r="C165" s="23"/>
      <c r="D165" s="23"/>
      <c r="E165" s="23" t="s">
        <v>290</v>
      </c>
      <c r="F165" s="23" t="s">
        <v>291</v>
      </c>
      <c r="G165" s="30">
        <v>100000</v>
      </c>
    </row>
    <row r="166" spans="1:7" ht="15.75" customHeight="1">
      <c r="A166" s="310" t="s">
        <v>73</v>
      </c>
      <c r="B166" s="311"/>
      <c r="C166" s="311"/>
      <c r="D166" s="311"/>
      <c r="E166" s="311"/>
      <c r="F166" s="312"/>
      <c r="G166" s="249">
        <f>SUM(G169)</f>
        <v>2000000</v>
      </c>
    </row>
    <row r="167" spans="1:7" ht="15.75" customHeight="1" thickBot="1">
      <c r="A167" s="304" t="s">
        <v>640</v>
      </c>
      <c r="B167" s="305"/>
      <c r="C167" s="305"/>
      <c r="D167" s="305"/>
      <c r="E167" s="305"/>
      <c r="F167" s="306"/>
      <c r="G167" s="268"/>
    </row>
    <row r="168" spans="1:7" ht="15.75" customHeight="1">
      <c r="A168" s="32"/>
      <c r="B168" s="163">
        <v>4</v>
      </c>
      <c r="C168" s="170"/>
      <c r="D168" s="170"/>
      <c r="E168" s="170"/>
      <c r="F168" s="163" t="s">
        <v>422</v>
      </c>
      <c r="G168" s="30"/>
    </row>
    <row r="169" spans="1:7" ht="15.75" customHeight="1">
      <c r="A169" s="32"/>
      <c r="B169" s="164"/>
      <c r="C169" s="76" t="s">
        <v>357</v>
      </c>
      <c r="D169" s="76"/>
      <c r="E169" s="76"/>
      <c r="F169" s="163" t="s">
        <v>358</v>
      </c>
      <c r="G169" s="41">
        <f>SUM(G170+G173)</f>
        <v>2000000</v>
      </c>
    </row>
    <row r="170" spans="1:7" ht="15.75" customHeight="1">
      <c r="A170" s="32"/>
      <c r="B170" s="164"/>
      <c r="C170" s="170"/>
      <c r="D170" s="160" t="s">
        <v>359</v>
      </c>
      <c r="E170" s="170"/>
      <c r="F170" s="161" t="s">
        <v>360</v>
      </c>
      <c r="G170" s="53">
        <f>SUM(G171)</f>
        <v>2000000</v>
      </c>
    </row>
    <row r="171" spans="1:7" ht="15.75" customHeight="1" thickBot="1">
      <c r="A171" s="32" t="s">
        <v>347</v>
      </c>
      <c r="B171" s="164"/>
      <c r="C171" s="170"/>
      <c r="D171" s="170"/>
      <c r="E171" s="170" t="s">
        <v>361</v>
      </c>
      <c r="F171" s="164" t="s">
        <v>145</v>
      </c>
      <c r="G171" s="30">
        <v>2000000</v>
      </c>
    </row>
    <row r="172" spans="1:7" ht="27.75" customHeight="1" thickBot="1">
      <c r="A172" s="337" t="s">
        <v>932</v>
      </c>
      <c r="B172" s="338"/>
      <c r="C172" s="338"/>
      <c r="D172" s="338"/>
      <c r="E172" s="338"/>
      <c r="F172" s="339"/>
      <c r="G172" s="96">
        <f>SUM(G2+G22+G149)</f>
        <v>150509127</v>
      </c>
    </row>
    <row r="175" ht="15.75">
      <c r="G175" s="5"/>
    </row>
    <row r="176" ht="15.75">
      <c r="G176" s="5"/>
    </row>
  </sheetData>
  <mergeCells count="30">
    <mergeCell ref="A2:F2"/>
    <mergeCell ref="A3:F3"/>
    <mergeCell ref="A4:F4"/>
    <mergeCell ref="A5:F5"/>
    <mergeCell ref="A172:F172"/>
    <mergeCell ref="A93:F93"/>
    <mergeCell ref="A95:F95"/>
    <mergeCell ref="A119:F119"/>
    <mergeCell ref="A121:F121"/>
    <mergeCell ref="A151:F151"/>
    <mergeCell ref="A152:F152"/>
    <mergeCell ref="A150:F150"/>
    <mergeCell ref="A149:F149"/>
    <mergeCell ref="A167:F167"/>
    <mergeCell ref="A22:F22"/>
    <mergeCell ref="A166:F166"/>
    <mergeCell ref="A56:F56"/>
    <mergeCell ref="A24:F24"/>
    <mergeCell ref="A23:F23"/>
    <mergeCell ref="A25:F25"/>
    <mergeCell ref="A55:F55"/>
    <mergeCell ref="A63:F63"/>
    <mergeCell ref="A62:F62"/>
    <mergeCell ref="A37:F37"/>
    <mergeCell ref="A38:F38"/>
    <mergeCell ref="A94:F94"/>
    <mergeCell ref="A120:F120"/>
    <mergeCell ref="A61:F61"/>
    <mergeCell ref="A110:F110"/>
    <mergeCell ref="A111:F111"/>
  </mergeCells>
  <printOptions horizontalCentered="1"/>
  <pageMargins left="0.3937007874015748" right="0.3937007874015748" top="0.984251968503937" bottom="0.984251968503937" header="0.5905511811023623" footer="0.5905511811023623"/>
  <pageSetup firstPageNumber="24" useFirstPageNumber="1" fitToHeight="2" horizontalDpi="300" verticalDpi="300" orientation="portrait" paperSize="9" scale="70" r:id="rId1"/>
  <headerFooter alignWithMargins="0">
    <oddHeader>&amp;C&amp;"Times New Roman,Bold"&amp;14RAZDJEL 004 - UPRAVNI ODJEL ZA KOMUNALNI SUSTAV I IMOVINU</oddHeader>
    <oddFooter>&amp;C&amp;"Times New Roman,Regular"&amp;16&amp;P</oddFooter>
  </headerFooter>
  <rowBreaks count="3" manualBreakCount="3">
    <brk id="54" max="6" man="1"/>
    <brk id="105" max="6" man="1"/>
    <brk id="14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zoomScale="75" zoomScaleNormal="75" zoomScaleSheetLayoutView="75" workbookViewId="0" topLeftCell="A187">
      <selection activeCell="A195" sqref="A195:G195"/>
    </sheetView>
  </sheetViews>
  <sheetFormatPr defaultColWidth="9.140625" defaultRowHeight="12.75"/>
  <cols>
    <col min="1" max="1" width="4.7109375" style="77" bestFit="1" customWidth="1"/>
    <col min="2" max="3" width="3.57421875" style="43" bestFit="1" customWidth="1"/>
    <col min="4" max="4" width="4.7109375" style="43" bestFit="1" customWidth="1"/>
    <col min="5" max="5" width="5.57421875" style="43" bestFit="1" customWidth="1"/>
    <col min="6" max="6" width="70.00390625" style="54" customWidth="1"/>
    <col min="7" max="8" width="15.140625" style="10" bestFit="1" customWidth="1"/>
    <col min="9" max="16384" width="7.8515625" style="10" customWidth="1"/>
  </cols>
  <sheetData>
    <row r="1" spans="1:7" s="70" customFormat="1" ht="93.75" customHeight="1" thickBot="1">
      <c r="A1" s="73" t="s">
        <v>398</v>
      </c>
      <c r="B1" s="74" t="s">
        <v>414</v>
      </c>
      <c r="C1" s="74" t="s">
        <v>165</v>
      </c>
      <c r="D1" s="74" t="s">
        <v>166</v>
      </c>
      <c r="E1" s="74" t="s">
        <v>167</v>
      </c>
      <c r="F1" s="75" t="s">
        <v>233</v>
      </c>
      <c r="G1" s="196" t="s">
        <v>87</v>
      </c>
    </row>
    <row r="2" spans="1:7" s="70" customFormat="1" ht="15" customHeight="1">
      <c r="A2" s="316" t="s">
        <v>902</v>
      </c>
      <c r="B2" s="317"/>
      <c r="C2" s="317"/>
      <c r="D2" s="317"/>
      <c r="E2" s="317"/>
      <c r="F2" s="318"/>
      <c r="G2" s="241">
        <f>SUM(G3)</f>
        <v>1383000</v>
      </c>
    </row>
    <row r="3" spans="1:7" s="70" customFormat="1" ht="15" customHeight="1">
      <c r="A3" s="319" t="s">
        <v>904</v>
      </c>
      <c r="B3" s="320"/>
      <c r="C3" s="320"/>
      <c r="D3" s="320"/>
      <c r="E3" s="320"/>
      <c r="F3" s="321"/>
      <c r="G3" s="242">
        <f>SUM(G4)</f>
        <v>1383000</v>
      </c>
    </row>
    <row r="4" spans="1:7" s="70" customFormat="1" ht="15.75" customHeight="1">
      <c r="A4" s="322" t="s">
        <v>905</v>
      </c>
      <c r="B4" s="323"/>
      <c r="C4" s="323"/>
      <c r="D4" s="323"/>
      <c r="E4" s="323"/>
      <c r="F4" s="324"/>
      <c r="G4" s="267">
        <f>SUM(G7+G15)</f>
        <v>1383000</v>
      </c>
    </row>
    <row r="5" spans="1:7" s="70" customFormat="1" ht="15" customHeight="1" thickBot="1">
      <c r="A5" s="304" t="s">
        <v>634</v>
      </c>
      <c r="B5" s="305"/>
      <c r="C5" s="305"/>
      <c r="D5" s="305"/>
      <c r="E5" s="305"/>
      <c r="F5" s="306"/>
      <c r="G5" s="265"/>
    </row>
    <row r="6" spans="1:7" s="70" customFormat="1" ht="15" customHeight="1">
      <c r="A6" s="47"/>
      <c r="B6" s="27" t="s">
        <v>399</v>
      </c>
      <c r="C6" s="169"/>
      <c r="D6" s="169"/>
      <c r="E6" s="169"/>
      <c r="F6" s="76" t="s">
        <v>415</v>
      </c>
      <c r="G6" s="56"/>
    </row>
    <row r="7" spans="1:7" s="70" customFormat="1" ht="15" customHeight="1">
      <c r="A7" s="47"/>
      <c r="B7" s="169"/>
      <c r="C7" s="27" t="s">
        <v>234</v>
      </c>
      <c r="D7" s="169"/>
      <c r="E7" s="169"/>
      <c r="F7" s="27" t="s">
        <v>235</v>
      </c>
      <c r="G7" s="56">
        <f>SUM(G8+G10+G12)</f>
        <v>1319000</v>
      </c>
    </row>
    <row r="8" spans="1:7" s="70" customFormat="1" ht="15" customHeight="1">
      <c r="A8" s="47"/>
      <c r="B8" s="170"/>
      <c r="C8" s="170"/>
      <c r="D8" s="160" t="s">
        <v>236</v>
      </c>
      <c r="E8" s="170"/>
      <c r="F8" s="22" t="s">
        <v>237</v>
      </c>
      <c r="G8" s="101">
        <f>SUM(G9)</f>
        <v>1050000</v>
      </c>
    </row>
    <row r="9" spans="1:7" s="70" customFormat="1" ht="15" customHeight="1">
      <c r="A9" s="32" t="s">
        <v>1208</v>
      </c>
      <c r="B9" s="170"/>
      <c r="C9" s="170"/>
      <c r="D9" s="170"/>
      <c r="E9" s="170" t="s">
        <v>238</v>
      </c>
      <c r="F9" s="23" t="s">
        <v>416</v>
      </c>
      <c r="G9" s="102">
        <v>1050000</v>
      </c>
    </row>
    <row r="10" spans="1:7" s="70" customFormat="1" ht="15" customHeight="1">
      <c r="A10" s="32"/>
      <c r="B10" s="170"/>
      <c r="C10" s="170"/>
      <c r="D10" s="160" t="s">
        <v>239</v>
      </c>
      <c r="E10" s="170"/>
      <c r="F10" s="22" t="s">
        <v>240</v>
      </c>
      <c r="G10" s="101">
        <f>SUM(G11)</f>
        <v>90000</v>
      </c>
    </row>
    <row r="11" spans="1:7" s="70" customFormat="1" ht="15" customHeight="1">
      <c r="A11" s="32" t="s">
        <v>1209</v>
      </c>
      <c r="B11" s="170"/>
      <c r="C11" s="170"/>
      <c r="D11" s="160"/>
      <c r="E11" s="170" t="s">
        <v>241</v>
      </c>
      <c r="F11" s="23" t="s">
        <v>242</v>
      </c>
      <c r="G11" s="102">
        <v>90000</v>
      </c>
    </row>
    <row r="12" spans="1:7" s="70" customFormat="1" ht="15" customHeight="1">
      <c r="A12" s="32"/>
      <c r="B12" s="170"/>
      <c r="C12" s="170"/>
      <c r="D12" s="160" t="s">
        <v>243</v>
      </c>
      <c r="E12" s="170"/>
      <c r="F12" s="22" t="s">
        <v>244</v>
      </c>
      <c r="G12" s="101">
        <f>SUM(+G13+G14)</f>
        <v>179000</v>
      </c>
    </row>
    <row r="13" spans="1:7" s="70" customFormat="1" ht="15" customHeight="1">
      <c r="A13" s="32" t="s">
        <v>1210</v>
      </c>
      <c r="B13" s="170"/>
      <c r="C13" s="170"/>
      <c r="D13" s="170"/>
      <c r="E13" s="170" t="s">
        <v>245</v>
      </c>
      <c r="F13" s="23" t="s">
        <v>246</v>
      </c>
      <c r="G13" s="102">
        <v>161000</v>
      </c>
    </row>
    <row r="14" spans="1:7" s="70" customFormat="1" ht="15" customHeight="1">
      <c r="A14" s="32" t="s">
        <v>1211</v>
      </c>
      <c r="B14" s="170"/>
      <c r="C14" s="170"/>
      <c r="D14" s="170"/>
      <c r="E14" s="170" t="s">
        <v>247</v>
      </c>
      <c r="F14" s="23" t="s">
        <v>248</v>
      </c>
      <c r="G14" s="102">
        <v>18000</v>
      </c>
    </row>
    <row r="15" spans="1:7" s="70" customFormat="1" ht="15" customHeight="1">
      <c r="A15" s="32"/>
      <c r="B15" s="76"/>
      <c r="C15" s="76" t="s">
        <v>249</v>
      </c>
      <c r="D15" s="76"/>
      <c r="E15" s="76"/>
      <c r="F15" s="27" t="s">
        <v>250</v>
      </c>
      <c r="G15" s="56">
        <f>SUM(G16+G18+G20)</f>
        <v>64000</v>
      </c>
    </row>
    <row r="16" spans="1:7" s="70" customFormat="1" ht="15" customHeight="1">
      <c r="A16" s="32"/>
      <c r="B16" s="169"/>
      <c r="C16" s="27"/>
      <c r="D16" s="160" t="s">
        <v>251</v>
      </c>
      <c r="E16" s="169"/>
      <c r="F16" s="22" t="s">
        <v>252</v>
      </c>
      <c r="G16" s="101">
        <f>SUM(+G17)</f>
        <v>32000</v>
      </c>
    </row>
    <row r="17" spans="1:7" s="70" customFormat="1" ht="15" customHeight="1">
      <c r="A17" s="32" t="s">
        <v>1212</v>
      </c>
      <c r="B17" s="170"/>
      <c r="C17" s="27"/>
      <c r="D17" s="170"/>
      <c r="E17" s="170" t="s">
        <v>255</v>
      </c>
      <c r="F17" s="23" t="s">
        <v>438</v>
      </c>
      <c r="G17" s="102">
        <v>32000</v>
      </c>
    </row>
    <row r="18" spans="1:7" s="70" customFormat="1" ht="15" customHeight="1">
      <c r="A18" s="32"/>
      <c r="B18" s="170"/>
      <c r="C18" s="27"/>
      <c r="D18" s="160" t="s">
        <v>258</v>
      </c>
      <c r="E18" s="170"/>
      <c r="F18" s="22" t="s">
        <v>259</v>
      </c>
      <c r="G18" s="101">
        <f>SUM(G19)</f>
        <v>20000</v>
      </c>
    </row>
    <row r="19" spans="1:7" s="70" customFormat="1" ht="15" customHeight="1">
      <c r="A19" s="32" t="s">
        <v>11</v>
      </c>
      <c r="B19" s="170"/>
      <c r="C19" s="27"/>
      <c r="D19" s="170"/>
      <c r="E19" s="170" t="s">
        <v>260</v>
      </c>
      <c r="F19" s="23" t="s">
        <v>439</v>
      </c>
      <c r="G19" s="102">
        <v>20000</v>
      </c>
    </row>
    <row r="20" spans="1:7" s="70" customFormat="1" ht="15" customHeight="1">
      <c r="A20" s="32"/>
      <c r="B20" s="170"/>
      <c r="C20" s="170"/>
      <c r="D20" s="160" t="s">
        <v>284</v>
      </c>
      <c r="E20" s="170"/>
      <c r="F20" s="22" t="s">
        <v>402</v>
      </c>
      <c r="G20" s="101">
        <f>SUM(G21)</f>
        <v>12000</v>
      </c>
    </row>
    <row r="21" spans="1:7" s="70" customFormat="1" ht="15" customHeight="1" thickBot="1">
      <c r="A21" s="32" t="s">
        <v>14</v>
      </c>
      <c r="B21" s="170"/>
      <c r="C21" s="170"/>
      <c r="D21" s="170"/>
      <c r="E21" s="170" t="s">
        <v>288</v>
      </c>
      <c r="F21" s="23" t="s">
        <v>289</v>
      </c>
      <c r="G21" s="102">
        <v>12000</v>
      </c>
    </row>
    <row r="22" spans="1:7" s="70" customFormat="1" ht="15" customHeight="1">
      <c r="A22" s="316" t="s">
        <v>906</v>
      </c>
      <c r="B22" s="317"/>
      <c r="C22" s="317"/>
      <c r="D22" s="317"/>
      <c r="E22" s="317"/>
      <c r="F22" s="318"/>
      <c r="G22" s="241">
        <f>SUM(G23+G52)</f>
        <v>18462000</v>
      </c>
    </row>
    <row r="23" spans="1:7" s="70" customFormat="1" ht="13.5" customHeight="1">
      <c r="A23" s="334" t="s">
        <v>909</v>
      </c>
      <c r="B23" s="320"/>
      <c r="C23" s="320"/>
      <c r="D23" s="320"/>
      <c r="E23" s="320"/>
      <c r="F23" s="321"/>
      <c r="G23" s="242">
        <f>SUM(G24+G34+G40+G46)</f>
        <v>11830000</v>
      </c>
    </row>
    <row r="24" spans="1:7" s="70" customFormat="1" ht="18" customHeight="1">
      <c r="A24" s="322" t="s">
        <v>908</v>
      </c>
      <c r="B24" s="323"/>
      <c r="C24" s="323"/>
      <c r="D24" s="323"/>
      <c r="E24" s="323"/>
      <c r="F24" s="324"/>
      <c r="G24" s="243">
        <f>SUM(G27)</f>
        <v>5910000</v>
      </c>
    </row>
    <row r="25" spans="1:7" s="70" customFormat="1" ht="15" customHeight="1" thickBot="1">
      <c r="A25" s="304" t="s">
        <v>653</v>
      </c>
      <c r="B25" s="305"/>
      <c r="C25" s="305"/>
      <c r="D25" s="305"/>
      <c r="E25" s="305"/>
      <c r="F25" s="306"/>
      <c r="G25" s="265"/>
    </row>
    <row r="26" spans="1:7" s="24" customFormat="1" ht="15.75">
      <c r="A26" s="64"/>
      <c r="B26" s="76" t="s">
        <v>399</v>
      </c>
      <c r="C26" s="170"/>
      <c r="D26" s="170"/>
      <c r="E26" s="170"/>
      <c r="F26" s="27" t="s">
        <v>421</v>
      </c>
      <c r="G26" s="30"/>
    </row>
    <row r="27" spans="1:7" s="24" customFormat="1" ht="15.75">
      <c r="A27" s="64"/>
      <c r="B27" s="170"/>
      <c r="C27" s="27" t="s">
        <v>249</v>
      </c>
      <c r="D27" s="160"/>
      <c r="E27" s="170"/>
      <c r="F27" s="27" t="s">
        <v>250</v>
      </c>
      <c r="G27" s="41">
        <f>+G28+G31</f>
        <v>5910000</v>
      </c>
    </row>
    <row r="28" spans="1:7" s="52" customFormat="1" ht="15.75">
      <c r="A28" s="58"/>
      <c r="B28" s="173"/>
      <c r="C28" s="22"/>
      <c r="D28" s="160" t="s">
        <v>258</v>
      </c>
      <c r="E28" s="173"/>
      <c r="F28" s="22" t="s">
        <v>259</v>
      </c>
      <c r="G28" s="53">
        <f>+G29+G30</f>
        <v>4240000</v>
      </c>
    </row>
    <row r="29" spans="1:7" s="24" customFormat="1" ht="15.75">
      <c r="A29" s="64" t="s">
        <v>38</v>
      </c>
      <c r="B29" s="170"/>
      <c r="C29" s="170"/>
      <c r="D29" s="170"/>
      <c r="E29" s="170" t="s">
        <v>260</v>
      </c>
      <c r="F29" s="23" t="s">
        <v>439</v>
      </c>
      <c r="G29" s="30">
        <v>2740000</v>
      </c>
    </row>
    <row r="30" spans="1:7" s="71" customFormat="1" ht="15.75">
      <c r="A30" s="64" t="s">
        <v>351</v>
      </c>
      <c r="B30" s="187"/>
      <c r="C30" s="187"/>
      <c r="D30" s="187"/>
      <c r="E30" s="187" t="s">
        <v>263</v>
      </c>
      <c r="F30" s="28" t="s">
        <v>264</v>
      </c>
      <c r="G30" s="118">
        <v>1500000</v>
      </c>
    </row>
    <row r="31" spans="1:7" s="52" customFormat="1" ht="15.75">
      <c r="A31" s="58"/>
      <c r="B31" s="173"/>
      <c r="C31" s="22"/>
      <c r="D31" s="160" t="s">
        <v>268</v>
      </c>
      <c r="E31" s="173"/>
      <c r="F31" s="22" t="s">
        <v>269</v>
      </c>
      <c r="G31" s="53">
        <f>+G32+G33</f>
        <v>1670000</v>
      </c>
    </row>
    <row r="32" spans="1:7" s="24" customFormat="1" ht="15.75">
      <c r="A32" s="64" t="s">
        <v>39</v>
      </c>
      <c r="B32" s="170"/>
      <c r="C32" s="170"/>
      <c r="D32" s="170"/>
      <c r="E32" s="170" t="s">
        <v>270</v>
      </c>
      <c r="F32" s="23" t="s">
        <v>146</v>
      </c>
      <c r="G32" s="30">
        <v>1560000</v>
      </c>
    </row>
    <row r="33" spans="1:7" s="24" customFormat="1" ht="16.5" thickBot="1">
      <c r="A33" s="64" t="s">
        <v>40</v>
      </c>
      <c r="B33" s="170"/>
      <c r="C33" s="170"/>
      <c r="D33" s="170"/>
      <c r="E33" s="170" t="s">
        <v>277</v>
      </c>
      <c r="F33" s="23" t="s">
        <v>441</v>
      </c>
      <c r="G33" s="30">
        <v>110000</v>
      </c>
    </row>
    <row r="34" spans="1:7" s="24" customFormat="1" ht="15.75">
      <c r="A34" s="313" t="s">
        <v>92</v>
      </c>
      <c r="B34" s="314"/>
      <c r="C34" s="314"/>
      <c r="D34" s="314"/>
      <c r="E34" s="314"/>
      <c r="F34" s="315"/>
      <c r="G34" s="286">
        <f>SUM(G37)</f>
        <v>1000000</v>
      </c>
    </row>
    <row r="35" spans="1:7" s="24" customFormat="1" ht="16.5" thickBot="1">
      <c r="A35" s="304" t="s">
        <v>653</v>
      </c>
      <c r="B35" s="305"/>
      <c r="C35" s="305"/>
      <c r="D35" s="305"/>
      <c r="E35" s="305"/>
      <c r="F35" s="306"/>
      <c r="G35" s="265"/>
    </row>
    <row r="36" spans="1:7" s="24" customFormat="1" ht="15.75">
      <c r="A36" s="64"/>
      <c r="B36" s="76" t="s">
        <v>399</v>
      </c>
      <c r="C36" s="170"/>
      <c r="D36" s="170"/>
      <c r="E36" s="170"/>
      <c r="F36" s="27" t="s">
        <v>421</v>
      </c>
      <c r="G36" s="30"/>
    </row>
    <row r="37" spans="1:7" s="24" customFormat="1" ht="15.75">
      <c r="A37" s="64"/>
      <c r="B37" s="170"/>
      <c r="C37" s="27" t="s">
        <v>249</v>
      </c>
      <c r="D37" s="160"/>
      <c r="E37" s="170"/>
      <c r="F37" s="27" t="s">
        <v>250</v>
      </c>
      <c r="G37" s="41">
        <f>+G38+G42</f>
        <v>1000000</v>
      </c>
    </row>
    <row r="38" spans="1:7" s="24" customFormat="1" ht="15.75">
      <c r="A38" s="64"/>
      <c r="B38" s="173"/>
      <c r="C38" s="22"/>
      <c r="D38" s="160" t="s">
        <v>268</v>
      </c>
      <c r="E38" s="173"/>
      <c r="F38" s="22" t="s">
        <v>269</v>
      </c>
      <c r="G38" s="53">
        <f>SUM(G39)</f>
        <v>1000000</v>
      </c>
    </row>
    <row r="39" spans="1:7" s="24" customFormat="1" ht="34.5" customHeight="1" thickBot="1">
      <c r="A39" s="64" t="s">
        <v>41</v>
      </c>
      <c r="B39" s="170"/>
      <c r="C39" s="170"/>
      <c r="D39" s="170"/>
      <c r="E39" s="170" t="s">
        <v>272</v>
      </c>
      <c r="F39" s="23" t="s">
        <v>654</v>
      </c>
      <c r="G39" s="30">
        <v>1000000</v>
      </c>
    </row>
    <row r="40" spans="1:7" s="24" customFormat="1" ht="15.75">
      <c r="A40" s="313" t="s">
        <v>93</v>
      </c>
      <c r="B40" s="314"/>
      <c r="C40" s="314"/>
      <c r="D40" s="314"/>
      <c r="E40" s="314"/>
      <c r="F40" s="315"/>
      <c r="G40" s="286">
        <f>SUM(G43)</f>
        <v>1420000</v>
      </c>
    </row>
    <row r="41" spans="1:7" s="24" customFormat="1" ht="16.5" thickBot="1">
      <c r="A41" s="304" t="s">
        <v>653</v>
      </c>
      <c r="B41" s="305"/>
      <c r="C41" s="305"/>
      <c r="D41" s="305"/>
      <c r="E41" s="305"/>
      <c r="F41" s="306"/>
      <c r="G41" s="265"/>
    </row>
    <row r="42" spans="1:7" s="24" customFormat="1" ht="15.75">
      <c r="A42" s="64"/>
      <c r="B42" s="76" t="s">
        <v>399</v>
      </c>
      <c r="C42" s="170"/>
      <c r="D42" s="170"/>
      <c r="E42" s="170"/>
      <c r="F42" s="27" t="s">
        <v>421</v>
      </c>
      <c r="G42" s="30"/>
    </row>
    <row r="43" spans="1:7" s="24" customFormat="1" ht="15.75">
      <c r="A43" s="64"/>
      <c r="B43" s="170"/>
      <c r="C43" s="27" t="s">
        <v>249</v>
      </c>
      <c r="D43" s="160"/>
      <c r="E43" s="170"/>
      <c r="F43" s="27" t="s">
        <v>250</v>
      </c>
      <c r="G43" s="41">
        <f>SUM(G44)</f>
        <v>1420000</v>
      </c>
    </row>
    <row r="44" spans="1:7" s="24" customFormat="1" ht="15.75">
      <c r="A44" s="64"/>
      <c r="B44" s="173"/>
      <c r="C44" s="22"/>
      <c r="D44" s="160" t="s">
        <v>268</v>
      </c>
      <c r="E44" s="173"/>
      <c r="F44" s="22" t="s">
        <v>269</v>
      </c>
      <c r="G44" s="53">
        <f>SUM(G45)</f>
        <v>1420000</v>
      </c>
    </row>
    <row r="45" spans="1:7" s="24" customFormat="1" ht="16.5" thickBot="1">
      <c r="A45" s="64" t="s">
        <v>354</v>
      </c>
      <c r="B45" s="170"/>
      <c r="C45" s="170"/>
      <c r="D45" s="170"/>
      <c r="E45" s="187" t="s">
        <v>272</v>
      </c>
      <c r="F45" s="28" t="s">
        <v>631</v>
      </c>
      <c r="G45" s="118">
        <v>1420000</v>
      </c>
    </row>
    <row r="46" spans="1:7" s="24" customFormat="1" ht="15.75">
      <c r="A46" s="313" t="s">
        <v>94</v>
      </c>
      <c r="B46" s="314"/>
      <c r="C46" s="314"/>
      <c r="D46" s="314"/>
      <c r="E46" s="314"/>
      <c r="F46" s="315"/>
      <c r="G46" s="286">
        <f>SUM(G49)</f>
        <v>3500000</v>
      </c>
    </row>
    <row r="47" spans="1:7" s="24" customFormat="1" ht="16.5" thickBot="1">
      <c r="A47" s="304" t="s">
        <v>653</v>
      </c>
      <c r="B47" s="305"/>
      <c r="C47" s="305"/>
      <c r="D47" s="305"/>
      <c r="E47" s="305"/>
      <c r="F47" s="306"/>
      <c r="G47" s="265"/>
    </row>
    <row r="48" spans="1:7" s="24" customFormat="1" ht="15.75">
      <c r="A48" s="64"/>
      <c r="B48" s="76" t="s">
        <v>400</v>
      </c>
      <c r="C48" s="76"/>
      <c r="D48" s="170"/>
      <c r="E48" s="170"/>
      <c r="F48" s="27" t="s">
        <v>422</v>
      </c>
      <c r="G48" s="30"/>
    </row>
    <row r="49" spans="1:7" s="24" customFormat="1" ht="30.75" customHeight="1">
      <c r="A49" s="64"/>
      <c r="B49" s="170"/>
      <c r="C49" s="76" t="s">
        <v>403</v>
      </c>
      <c r="D49" s="170"/>
      <c r="E49" s="170"/>
      <c r="F49" s="27" t="s">
        <v>644</v>
      </c>
      <c r="G49" s="41">
        <f>SUM(G50)</f>
        <v>3500000</v>
      </c>
    </row>
    <row r="50" spans="1:7" s="24" customFormat="1" ht="15.75">
      <c r="A50" s="64"/>
      <c r="B50" s="170"/>
      <c r="C50" s="170"/>
      <c r="D50" s="160" t="s">
        <v>655</v>
      </c>
      <c r="E50" s="160"/>
      <c r="F50" s="22" t="s">
        <v>656</v>
      </c>
      <c r="G50" s="53">
        <f>SUM(G51)</f>
        <v>3500000</v>
      </c>
    </row>
    <row r="51" spans="1:7" s="24" customFormat="1" ht="16.5" thickBot="1">
      <c r="A51" s="88" t="s">
        <v>37</v>
      </c>
      <c r="B51" s="176"/>
      <c r="C51" s="176"/>
      <c r="D51" s="176"/>
      <c r="E51" s="176" t="s">
        <v>659</v>
      </c>
      <c r="F51" s="35" t="s">
        <v>657</v>
      </c>
      <c r="G51" s="119">
        <v>3500000</v>
      </c>
    </row>
    <row r="52" spans="1:7" s="24" customFormat="1" ht="32.25" customHeight="1">
      <c r="A52" s="357" t="s">
        <v>910</v>
      </c>
      <c r="B52" s="358"/>
      <c r="C52" s="358"/>
      <c r="D52" s="358"/>
      <c r="E52" s="358"/>
      <c r="F52" s="359"/>
      <c r="G52" s="269">
        <f>SUM(G100+G94+G78+G69+G53)</f>
        <v>6632000</v>
      </c>
    </row>
    <row r="53" spans="1:7" s="24" customFormat="1" ht="15.75">
      <c r="A53" s="322" t="s">
        <v>752</v>
      </c>
      <c r="B53" s="323"/>
      <c r="C53" s="323"/>
      <c r="D53" s="323"/>
      <c r="E53" s="323"/>
      <c r="F53" s="324"/>
      <c r="G53" s="247">
        <f>SUM(G56+G64)</f>
        <v>1440000</v>
      </c>
    </row>
    <row r="54" spans="1:7" s="24" customFormat="1" ht="16.5" thickBot="1">
      <c r="A54" s="304" t="s">
        <v>653</v>
      </c>
      <c r="B54" s="305"/>
      <c r="C54" s="305"/>
      <c r="D54" s="305"/>
      <c r="E54" s="305"/>
      <c r="F54" s="306"/>
      <c r="G54" s="254"/>
    </row>
    <row r="55" spans="1:7" s="24" customFormat="1" ht="15.75">
      <c r="A55" s="64"/>
      <c r="B55" s="76" t="s">
        <v>399</v>
      </c>
      <c r="C55" s="170"/>
      <c r="D55" s="170"/>
      <c r="E55" s="170"/>
      <c r="F55" s="27" t="s">
        <v>421</v>
      </c>
      <c r="G55" s="30"/>
    </row>
    <row r="56" spans="1:7" s="24" customFormat="1" ht="15.75">
      <c r="A56" s="64"/>
      <c r="B56" s="76"/>
      <c r="C56" s="27" t="s">
        <v>249</v>
      </c>
      <c r="D56" s="160"/>
      <c r="E56" s="170"/>
      <c r="F56" s="27" t="s">
        <v>250</v>
      </c>
      <c r="G56" s="41">
        <f>SUM(G59+G61+G57)</f>
        <v>865000</v>
      </c>
    </row>
    <row r="57" spans="1:7" s="24" customFormat="1" ht="15.75">
      <c r="A57" s="64"/>
      <c r="B57" s="76"/>
      <c r="C57" s="27"/>
      <c r="D57" s="160" t="s">
        <v>258</v>
      </c>
      <c r="E57" s="170"/>
      <c r="F57" s="22" t="s">
        <v>259</v>
      </c>
      <c r="G57" s="200">
        <f>SUM(G58)</f>
        <v>50000</v>
      </c>
    </row>
    <row r="58" spans="1:7" s="24" customFormat="1" ht="15.75">
      <c r="A58" s="64" t="s">
        <v>42</v>
      </c>
      <c r="B58" s="76"/>
      <c r="C58" s="27"/>
      <c r="D58" s="160"/>
      <c r="E58" s="170" t="s">
        <v>267</v>
      </c>
      <c r="F58" s="230" t="s">
        <v>432</v>
      </c>
      <c r="G58" s="205">
        <v>50000</v>
      </c>
    </row>
    <row r="59" spans="1:7" s="24" customFormat="1" ht="15.75">
      <c r="A59" s="64"/>
      <c r="B59" s="76"/>
      <c r="C59" s="170"/>
      <c r="D59" s="160" t="s">
        <v>268</v>
      </c>
      <c r="E59" s="173"/>
      <c r="F59" s="22" t="s">
        <v>269</v>
      </c>
      <c r="G59" s="53">
        <f>SUM(G60)</f>
        <v>505000</v>
      </c>
    </row>
    <row r="60" spans="1:7" s="24" customFormat="1" ht="15.75">
      <c r="A60" s="64" t="s">
        <v>43</v>
      </c>
      <c r="B60" s="76"/>
      <c r="C60" s="170"/>
      <c r="D60" s="170"/>
      <c r="E60" s="187" t="s">
        <v>275</v>
      </c>
      <c r="F60" s="28" t="s">
        <v>276</v>
      </c>
      <c r="G60" s="30">
        <v>505000</v>
      </c>
    </row>
    <row r="61" spans="1:7" s="24" customFormat="1" ht="15.75">
      <c r="A61" s="64"/>
      <c r="B61" s="76"/>
      <c r="C61" s="170"/>
      <c r="D61" s="160" t="s">
        <v>284</v>
      </c>
      <c r="E61" s="170"/>
      <c r="F61" s="22" t="s">
        <v>402</v>
      </c>
      <c r="G61" s="53">
        <f>SUM(G63+G62)</f>
        <v>310000</v>
      </c>
    </row>
    <row r="62" spans="1:7" s="24" customFormat="1" ht="15.75">
      <c r="A62" s="64" t="s">
        <v>44</v>
      </c>
      <c r="B62" s="76"/>
      <c r="C62" s="170"/>
      <c r="D62" s="160"/>
      <c r="E62" s="170" t="s">
        <v>285</v>
      </c>
      <c r="F62" s="230" t="s">
        <v>114</v>
      </c>
      <c r="G62" s="205">
        <v>180000</v>
      </c>
    </row>
    <row r="63" spans="1:7" s="24" customFormat="1" ht="15.75">
      <c r="A63" s="64" t="s">
        <v>45</v>
      </c>
      <c r="B63" s="76"/>
      <c r="C63" s="170"/>
      <c r="D63" s="170"/>
      <c r="E63" s="170" t="s">
        <v>286</v>
      </c>
      <c r="F63" s="23" t="s">
        <v>287</v>
      </c>
      <c r="G63" s="30">
        <v>130000</v>
      </c>
    </row>
    <row r="64" spans="1:7" s="24" customFormat="1" ht="15.75">
      <c r="A64" s="72"/>
      <c r="B64" s="160"/>
      <c r="C64" s="76" t="s">
        <v>350</v>
      </c>
      <c r="D64" s="160"/>
      <c r="E64" s="160"/>
      <c r="F64" s="76" t="s">
        <v>425</v>
      </c>
      <c r="G64" s="41">
        <f>SUM(G65)</f>
        <v>575000</v>
      </c>
    </row>
    <row r="65" spans="1:7" s="52" customFormat="1" ht="15.75">
      <c r="A65" s="72"/>
      <c r="B65" s="160"/>
      <c r="C65" s="160"/>
      <c r="D65" s="160" t="s">
        <v>351</v>
      </c>
      <c r="E65" s="160"/>
      <c r="F65" s="22" t="s">
        <v>352</v>
      </c>
      <c r="G65" s="53">
        <f>SUM(G66:G68)</f>
        <v>575000</v>
      </c>
    </row>
    <row r="66" spans="1:7" s="24" customFormat="1" ht="15.75">
      <c r="A66" s="64" t="s">
        <v>46</v>
      </c>
      <c r="B66" s="170"/>
      <c r="C66" s="76"/>
      <c r="D66" s="170"/>
      <c r="E66" s="170" t="s">
        <v>353</v>
      </c>
      <c r="F66" s="23" t="s">
        <v>152</v>
      </c>
      <c r="G66" s="30">
        <v>275000</v>
      </c>
    </row>
    <row r="67" spans="1:7" s="24" customFormat="1" ht="15.75">
      <c r="A67" s="64" t="s">
        <v>47</v>
      </c>
      <c r="B67" s="170"/>
      <c r="C67" s="76"/>
      <c r="D67" s="170"/>
      <c r="E67" s="170" t="s">
        <v>353</v>
      </c>
      <c r="F67" s="23" t="s">
        <v>1194</v>
      </c>
      <c r="G67" s="30">
        <v>200000</v>
      </c>
    </row>
    <row r="68" spans="1:7" s="24" customFormat="1" ht="16.5" thickBot="1">
      <c r="A68" s="64" t="s">
        <v>48</v>
      </c>
      <c r="B68" s="170"/>
      <c r="C68" s="76"/>
      <c r="D68" s="170"/>
      <c r="E68" s="170" t="s">
        <v>353</v>
      </c>
      <c r="F68" s="23" t="s">
        <v>119</v>
      </c>
      <c r="G68" s="30">
        <v>100000</v>
      </c>
    </row>
    <row r="69" spans="1:7" s="24" customFormat="1" ht="15.75">
      <c r="A69" s="313" t="s">
        <v>95</v>
      </c>
      <c r="B69" s="314"/>
      <c r="C69" s="314"/>
      <c r="D69" s="314"/>
      <c r="E69" s="314"/>
      <c r="F69" s="315"/>
      <c r="G69" s="286">
        <f>SUM(G72+G75)</f>
        <v>1430000</v>
      </c>
    </row>
    <row r="70" spans="1:7" s="24" customFormat="1" ht="16.5" thickBot="1">
      <c r="A70" s="304" t="s">
        <v>653</v>
      </c>
      <c r="B70" s="305"/>
      <c r="C70" s="305"/>
      <c r="D70" s="305"/>
      <c r="E70" s="305"/>
      <c r="F70" s="306"/>
      <c r="G70" s="265"/>
    </row>
    <row r="71" spans="1:7" s="24" customFormat="1" ht="15.75">
      <c r="A71" s="64"/>
      <c r="B71" s="76" t="s">
        <v>400</v>
      </c>
      <c r="C71" s="76"/>
      <c r="D71" s="170"/>
      <c r="E71" s="170"/>
      <c r="F71" s="27" t="s">
        <v>422</v>
      </c>
      <c r="G71" s="30"/>
    </row>
    <row r="72" spans="1:7" s="24" customFormat="1" ht="22.5" customHeight="1">
      <c r="A72" s="64"/>
      <c r="B72" s="76"/>
      <c r="C72" s="27" t="s">
        <v>362</v>
      </c>
      <c r="D72" s="169"/>
      <c r="E72" s="169"/>
      <c r="F72" s="27" t="s">
        <v>363</v>
      </c>
      <c r="G72" s="201">
        <f>SUM(G73)</f>
        <v>230000</v>
      </c>
    </row>
    <row r="73" spans="1:7" s="24" customFormat="1" ht="15.75">
      <c r="A73" s="64"/>
      <c r="B73" s="76"/>
      <c r="C73" s="27"/>
      <c r="D73" s="160" t="s">
        <v>370</v>
      </c>
      <c r="E73" s="169"/>
      <c r="F73" s="22" t="s">
        <v>371</v>
      </c>
      <c r="G73" s="200">
        <f>SUM(G74)</f>
        <v>230000</v>
      </c>
    </row>
    <row r="74" spans="1:7" s="24" customFormat="1" ht="15" customHeight="1">
      <c r="A74" s="64" t="s">
        <v>49</v>
      </c>
      <c r="B74" s="76"/>
      <c r="C74" s="27"/>
      <c r="D74" s="170"/>
      <c r="E74" s="170" t="s">
        <v>372</v>
      </c>
      <c r="F74" s="23" t="s">
        <v>373</v>
      </c>
      <c r="G74" s="30">
        <v>230000</v>
      </c>
    </row>
    <row r="75" spans="1:7" s="24" customFormat="1" ht="31.5">
      <c r="A75" s="64"/>
      <c r="B75" s="170"/>
      <c r="C75" s="76" t="s">
        <v>403</v>
      </c>
      <c r="D75" s="170"/>
      <c r="E75" s="170"/>
      <c r="F75" s="27" t="s">
        <v>644</v>
      </c>
      <c r="G75" s="41">
        <f>SUM(G76)</f>
        <v>1200000</v>
      </c>
    </row>
    <row r="76" spans="1:7" s="24" customFormat="1" ht="15.75">
      <c r="A76" s="64"/>
      <c r="B76" s="170"/>
      <c r="C76" s="170"/>
      <c r="D76" s="160" t="s">
        <v>655</v>
      </c>
      <c r="E76" s="160"/>
      <c r="F76" s="22" t="s">
        <v>656</v>
      </c>
      <c r="G76" s="53">
        <f>SUM(G77)</f>
        <v>1200000</v>
      </c>
    </row>
    <row r="77" spans="1:7" s="24" customFormat="1" ht="16.5" thickBot="1">
      <c r="A77" s="64" t="s">
        <v>50</v>
      </c>
      <c r="B77" s="170"/>
      <c r="C77" s="170"/>
      <c r="D77" s="170"/>
      <c r="E77" s="170" t="s">
        <v>659</v>
      </c>
      <c r="F77" s="23" t="s">
        <v>657</v>
      </c>
      <c r="G77" s="30">
        <v>1200000</v>
      </c>
    </row>
    <row r="78" spans="1:7" s="71" customFormat="1" ht="15.75">
      <c r="A78" s="310" t="s">
        <v>753</v>
      </c>
      <c r="B78" s="311"/>
      <c r="C78" s="311"/>
      <c r="D78" s="311"/>
      <c r="E78" s="311"/>
      <c r="F78" s="312"/>
      <c r="G78" s="249">
        <f>SUM(G81+G89)</f>
        <v>2216000</v>
      </c>
    </row>
    <row r="79" spans="1:7" s="71" customFormat="1" ht="16.5" thickBot="1">
      <c r="A79" s="304" t="s">
        <v>653</v>
      </c>
      <c r="B79" s="305"/>
      <c r="C79" s="305"/>
      <c r="D79" s="305"/>
      <c r="E79" s="305"/>
      <c r="F79" s="306"/>
      <c r="G79" s="264"/>
    </row>
    <row r="80" spans="1:7" ht="15.75">
      <c r="A80" s="64"/>
      <c r="B80" s="76" t="s">
        <v>399</v>
      </c>
      <c r="C80" s="76"/>
      <c r="D80" s="170"/>
      <c r="E80" s="170"/>
      <c r="F80" s="27" t="s">
        <v>421</v>
      </c>
      <c r="G80" s="30"/>
    </row>
    <row r="81" spans="1:7" ht="15.75">
      <c r="A81" s="64"/>
      <c r="B81" s="169"/>
      <c r="C81" s="27" t="s">
        <v>234</v>
      </c>
      <c r="D81" s="169"/>
      <c r="E81" s="169"/>
      <c r="F81" s="27" t="s">
        <v>235</v>
      </c>
      <c r="G81" s="56">
        <f>+G82+G84+G86</f>
        <v>1922495</v>
      </c>
    </row>
    <row r="82" spans="1:7" ht="15.75">
      <c r="A82" s="64"/>
      <c r="B82" s="173"/>
      <c r="C82" s="22"/>
      <c r="D82" s="160" t="s">
        <v>236</v>
      </c>
      <c r="E82" s="173"/>
      <c r="F82" s="22" t="s">
        <v>237</v>
      </c>
      <c r="G82" s="53">
        <f>SUM(G83)</f>
        <v>1533195</v>
      </c>
    </row>
    <row r="83" spans="1:7" ht="15.75">
      <c r="A83" s="64" t="s">
        <v>51</v>
      </c>
      <c r="B83" s="170"/>
      <c r="C83" s="170"/>
      <c r="D83" s="170"/>
      <c r="E83" s="170" t="s">
        <v>238</v>
      </c>
      <c r="F83" s="23" t="s">
        <v>416</v>
      </c>
      <c r="G83" s="30">
        <v>1533195</v>
      </c>
    </row>
    <row r="84" spans="1:7" ht="15.75">
      <c r="A84" s="64"/>
      <c r="B84" s="188"/>
      <c r="C84" s="37"/>
      <c r="D84" s="184" t="s">
        <v>239</v>
      </c>
      <c r="E84" s="188"/>
      <c r="F84" s="37" t="s">
        <v>240</v>
      </c>
      <c r="G84" s="128">
        <f>SUM(G85)</f>
        <v>99221</v>
      </c>
    </row>
    <row r="85" spans="1:7" ht="15.75">
      <c r="A85" s="64" t="s">
        <v>52</v>
      </c>
      <c r="B85" s="187"/>
      <c r="C85" s="187"/>
      <c r="D85" s="187"/>
      <c r="E85" s="187" t="s">
        <v>241</v>
      </c>
      <c r="F85" s="28" t="s">
        <v>242</v>
      </c>
      <c r="G85" s="118">
        <v>99221</v>
      </c>
    </row>
    <row r="86" spans="1:7" ht="15.75">
      <c r="A86" s="64"/>
      <c r="B86" s="188"/>
      <c r="C86" s="37"/>
      <c r="D86" s="184" t="s">
        <v>243</v>
      </c>
      <c r="E86" s="188"/>
      <c r="F86" s="37" t="s">
        <v>404</v>
      </c>
      <c r="G86" s="128">
        <f>+G87+G88</f>
        <v>290079</v>
      </c>
    </row>
    <row r="87" spans="1:7" ht="15.75">
      <c r="A87" s="64" t="s">
        <v>53</v>
      </c>
      <c r="B87" s="187"/>
      <c r="C87" s="187"/>
      <c r="D87" s="187"/>
      <c r="E87" s="187" t="s">
        <v>245</v>
      </c>
      <c r="F87" s="28" t="s">
        <v>246</v>
      </c>
      <c r="G87" s="118">
        <v>245407</v>
      </c>
    </row>
    <row r="88" spans="1:7" ht="15.75">
      <c r="A88" s="64" t="s">
        <v>54</v>
      </c>
      <c r="B88" s="187"/>
      <c r="C88" s="187"/>
      <c r="D88" s="187"/>
      <c r="E88" s="187" t="s">
        <v>247</v>
      </c>
      <c r="F88" s="28" t="s">
        <v>248</v>
      </c>
      <c r="G88" s="118">
        <v>44672</v>
      </c>
    </row>
    <row r="89" spans="1:7" ht="15.75">
      <c r="A89" s="64"/>
      <c r="B89" s="187"/>
      <c r="C89" s="69" t="s">
        <v>249</v>
      </c>
      <c r="D89" s="184"/>
      <c r="E89" s="187"/>
      <c r="F89" s="69" t="s">
        <v>250</v>
      </c>
      <c r="G89" s="63">
        <f>+G90+G92</f>
        <v>293505</v>
      </c>
    </row>
    <row r="90" spans="1:7" ht="15.75">
      <c r="A90" s="64"/>
      <c r="B90" s="188"/>
      <c r="C90" s="37"/>
      <c r="D90" s="184" t="s">
        <v>251</v>
      </c>
      <c r="E90" s="188"/>
      <c r="F90" s="37" t="s">
        <v>252</v>
      </c>
      <c r="G90" s="128">
        <f>SUM(G91)</f>
        <v>77505</v>
      </c>
    </row>
    <row r="91" spans="1:7" ht="15.75">
      <c r="A91" s="64" t="s">
        <v>55</v>
      </c>
      <c r="B91" s="187"/>
      <c r="C91" s="69"/>
      <c r="D91" s="187"/>
      <c r="E91" s="187" t="s">
        <v>255</v>
      </c>
      <c r="F91" s="28" t="s">
        <v>444</v>
      </c>
      <c r="G91" s="118">
        <v>77505</v>
      </c>
    </row>
    <row r="92" spans="1:7" ht="15.75">
      <c r="A92" s="64"/>
      <c r="B92" s="187"/>
      <c r="C92" s="69"/>
      <c r="D92" s="184" t="s">
        <v>268</v>
      </c>
      <c r="E92" s="188"/>
      <c r="F92" s="37" t="s">
        <v>269</v>
      </c>
      <c r="G92" s="203">
        <f>SUM(G93)</f>
        <v>216000</v>
      </c>
    </row>
    <row r="93" spans="1:7" ht="16.5" thickBot="1">
      <c r="A93" s="64" t="s">
        <v>56</v>
      </c>
      <c r="B93" s="187"/>
      <c r="C93" s="69"/>
      <c r="D93" s="187"/>
      <c r="E93" s="187" t="s">
        <v>279</v>
      </c>
      <c r="F93" s="28" t="s">
        <v>408</v>
      </c>
      <c r="G93" s="118">
        <v>216000</v>
      </c>
    </row>
    <row r="94" spans="1:7" ht="15.75">
      <c r="A94" s="363" t="s">
        <v>754</v>
      </c>
      <c r="B94" s="364"/>
      <c r="C94" s="364"/>
      <c r="D94" s="364"/>
      <c r="E94" s="364"/>
      <c r="F94" s="364"/>
      <c r="G94" s="249">
        <f>SUM(G97)</f>
        <v>1200000</v>
      </c>
    </row>
    <row r="95" spans="1:7" ht="16.5" thickBot="1">
      <c r="A95" s="304" t="s">
        <v>678</v>
      </c>
      <c r="B95" s="305"/>
      <c r="C95" s="305"/>
      <c r="D95" s="305"/>
      <c r="E95" s="305"/>
      <c r="F95" s="306"/>
      <c r="G95" s="254"/>
    </row>
    <row r="96" spans="1:7" ht="15.75">
      <c r="A96" s="64"/>
      <c r="B96" s="76" t="s">
        <v>399</v>
      </c>
      <c r="C96" s="76"/>
      <c r="D96" s="170"/>
      <c r="E96" s="170"/>
      <c r="F96" s="27" t="s">
        <v>421</v>
      </c>
      <c r="G96" s="118"/>
    </row>
    <row r="97" spans="1:7" ht="31.5">
      <c r="A97" s="64"/>
      <c r="B97" s="187"/>
      <c r="C97" s="76" t="s">
        <v>346</v>
      </c>
      <c r="D97" s="160"/>
      <c r="E97" s="160"/>
      <c r="F97" s="27" t="s">
        <v>430</v>
      </c>
      <c r="G97" s="63">
        <f>SUM(G98)</f>
        <v>1200000</v>
      </c>
    </row>
    <row r="98" spans="1:7" ht="20.25" customHeight="1">
      <c r="A98" s="64"/>
      <c r="B98" s="187"/>
      <c r="C98" s="23"/>
      <c r="D98" s="160" t="s">
        <v>347</v>
      </c>
      <c r="E98" s="189"/>
      <c r="F98" s="22" t="s">
        <v>431</v>
      </c>
      <c r="G98" s="128">
        <f>SUM(G99)</f>
        <v>1200000</v>
      </c>
    </row>
    <row r="99" spans="1:7" ht="16.5" thickBot="1">
      <c r="A99" s="88" t="s">
        <v>57</v>
      </c>
      <c r="B99" s="238"/>
      <c r="C99" s="175"/>
      <c r="D99" s="176"/>
      <c r="E99" s="176" t="s">
        <v>348</v>
      </c>
      <c r="F99" s="35" t="s">
        <v>147</v>
      </c>
      <c r="G99" s="233">
        <v>1200000</v>
      </c>
    </row>
    <row r="100" spans="1:7" ht="15.75">
      <c r="A100" s="363" t="s">
        <v>755</v>
      </c>
      <c r="B100" s="364"/>
      <c r="C100" s="364"/>
      <c r="D100" s="364"/>
      <c r="E100" s="364"/>
      <c r="F100" s="364"/>
      <c r="G100" s="249">
        <f>SUM(G103)</f>
        <v>346000</v>
      </c>
    </row>
    <row r="101" spans="1:7" ht="29.25" customHeight="1" thickBot="1">
      <c r="A101" s="348" t="s">
        <v>1188</v>
      </c>
      <c r="B101" s="305"/>
      <c r="C101" s="305"/>
      <c r="D101" s="305"/>
      <c r="E101" s="305"/>
      <c r="F101" s="306"/>
      <c r="G101" s="254"/>
    </row>
    <row r="102" spans="1:7" ht="15.75">
      <c r="A102" s="64"/>
      <c r="B102" s="76" t="s">
        <v>399</v>
      </c>
      <c r="C102" s="76"/>
      <c r="D102" s="170"/>
      <c r="E102" s="170"/>
      <c r="F102" s="27" t="s">
        <v>421</v>
      </c>
      <c r="G102" s="118"/>
    </row>
    <row r="103" spans="1:7" ht="15.75">
      <c r="A103" s="64"/>
      <c r="B103" s="187"/>
      <c r="C103" s="76" t="s">
        <v>350</v>
      </c>
      <c r="D103" s="160"/>
      <c r="E103" s="160"/>
      <c r="F103" s="76" t="s">
        <v>425</v>
      </c>
      <c r="G103" s="63">
        <f>SUM(G104)</f>
        <v>346000</v>
      </c>
    </row>
    <row r="104" spans="1:7" ht="18" customHeight="1">
      <c r="A104" s="64"/>
      <c r="B104" s="187"/>
      <c r="C104" s="23"/>
      <c r="D104" s="160" t="s">
        <v>351</v>
      </c>
      <c r="E104" s="189"/>
      <c r="F104" s="22" t="s">
        <v>352</v>
      </c>
      <c r="G104" s="128">
        <f>SUM(G105)</f>
        <v>346000</v>
      </c>
    </row>
    <row r="105" spans="1:7" ht="16.5" thickBot="1">
      <c r="A105" s="64" t="s">
        <v>58</v>
      </c>
      <c r="B105" s="187"/>
      <c r="C105" s="76"/>
      <c r="D105" s="170"/>
      <c r="E105" s="170" t="s">
        <v>353</v>
      </c>
      <c r="F105" s="23" t="s">
        <v>1176</v>
      </c>
      <c r="G105" s="118">
        <v>346000</v>
      </c>
    </row>
    <row r="106" spans="1:7" ht="15.75">
      <c r="A106" s="365" t="s">
        <v>911</v>
      </c>
      <c r="B106" s="366"/>
      <c r="C106" s="366"/>
      <c r="D106" s="366"/>
      <c r="E106" s="366"/>
      <c r="F106" s="367"/>
      <c r="G106" s="262">
        <f>SUM(G107)</f>
        <v>27441576</v>
      </c>
    </row>
    <row r="107" spans="1:7" ht="15.75">
      <c r="A107" s="334" t="s">
        <v>912</v>
      </c>
      <c r="B107" s="320"/>
      <c r="C107" s="320"/>
      <c r="D107" s="320"/>
      <c r="E107" s="320"/>
      <c r="F107" s="321"/>
      <c r="G107" s="245">
        <f>SUM(G108+G166)</f>
        <v>27441576</v>
      </c>
    </row>
    <row r="108" spans="1:7" ht="19.5" customHeight="1">
      <c r="A108" s="322" t="s">
        <v>913</v>
      </c>
      <c r="B108" s="323"/>
      <c r="C108" s="323"/>
      <c r="D108" s="323"/>
      <c r="E108" s="323"/>
      <c r="F108" s="324"/>
      <c r="G108" s="247">
        <f>SUM(G110+G137)</f>
        <v>23077676</v>
      </c>
    </row>
    <row r="109" spans="1:7" ht="15.75">
      <c r="A109" s="331" t="s">
        <v>658</v>
      </c>
      <c r="B109" s="332"/>
      <c r="C109" s="332"/>
      <c r="D109" s="332"/>
      <c r="E109" s="332"/>
      <c r="F109" s="333"/>
      <c r="G109" s="244"/>
    </row>
    <row r="110" spans="1:7" ht="16.5" thickBot="1">
      <c r="A110" s="354" t="s">
        <v>865</v>
      </c>
      <c r="B110" s="355"/>
      <c r="C110" s="355"/>
      <c r="D110" s="355"/>
      <c r="E110" s="355"/>
      <c r="F110" s="356"/>
      <c r="G110" s="263">
        <f>SUM(G112+G120+G130+G134)</f>
        <v>19875400</v>
      </c>
    </row>
    <row r="111" spans="1:7" ht="15.75">
      <c r="A111" s="72"/>
      <c r="B111" s="76" t="s">
        <v>399</v>
      </c>
      <c r="C111" s="76"/>
      <c r="D111" s="170"/>
      <c r="E111" s="170"/>
      <c r="F111" s="27" t="s">
        <v>421</v>
      </c>
      <c r="G111" s="30"/>
    </row>
    <row r="112" spans="1:7" s="52" customFormat="1" ht="15.75">
      <c r="A112" s="47"/>
      <c r="B112" s="169"/>
      <c r="C112" s="27" t="s">
        <v>234</v>
      </c>
      <c r="D112" s="169"/>
      <c r="E112" s="169"/>
      <c r="F112" s="27" t="s">
        <v>235</v>
      </c>
      <c r="G112" s="56">
        <f>+G113+G117+G115</f>
        <v>18055800</v>
      </c>
    </row>
    <row r="113" spans="1:7" s="62" customFormat="1" ht="15.75">
      <c r="A113" s="58"/>
      <c r="B113" s="173"/>
      <c r="C113" s="22"/>
      <c r="D113" s="160" t="s">
        <v>236</v>
      </c>
      <c r="E113" s="173"/>
      <c r="F113" s="22" t="s">
        <v>237</v>
      </c>
      <c r="G113" s="53">
        <f>SUM(G114)</f>
        <v>14937510</v>
      </c>
    </row>
    <row r="114" spans="1:8" s="61" customFormat="1" ht="15.75">
      <c r="A114" s="64" t="s">
        <v>59</v>
      </c>
      <c r="B114" s="170"/>
      <c r="C114" s="170"/>
      <c r="D114" s="170"/>
      <c r="E114" s="170" t="s">
        <v>238</v>
      </c>
      <c r="F114" s="23" t="s">
        <v>416</v>
      </c>
      <c r="G114" s="30">
        <v>14937510</v>
      </c>
      <c r="H114" s="236"/>
    </row>
    <row r="115" spans="1:7" s="61" customFormat="1" ht="15.75">
      <c r="A115" s="64"/>
      <c r="B115" s="170"/>
      <c r="C115" s="170"/>
      <c r="D115" s="160" t="s">
        <v>239</v>
      </c>
      <c r="E115" s="170"/>
      <c r="F115" s="22" t="s">
        <v>240</v>
      </c>
      <c r="G115" s="53">
        <f>SUM(G116)</f>
        <v>527500</v>
      </c>
    </row>
    <row r="116" spans="1:7" s="61" customFormat="1" ht="15.75">
      <c r="A116" s="64" t="s">
        <v>60</v>
      </c>
      <c r="B116" s="170"/>
      <c r="C116" s="170"/>
      <c r="D116" s="160"/>
      <c r="E116" s="170" t="s">
        <v>241</v>
      </c>
      <c r="F116" s="23" t="s">
        <v>242</v>
      </c>
      <c r="G116" s="30">
        <v>527500</v>
      </c>
    </row>
    <row r="117" spans="1:7" s="66" customFormat="1" ht="15.75">
      <c r="A117" s="65"/>
      <c r="B117" s="188"/>
      <c r="C117" s="37"/>
      <c r="D117" s="184" t="s">
        <v>243</v>
      </c>
      <c r="E117" s="188"/>
      <c r="F117" s="37" t="s">
        <v>404</v>
      </c>
      <c r="G117" s="128">
        <f>SUM(G118:G119)</f>
        <v>2590790</v>
      </c>
    </row>
    <row r="118" spans="1:7" s="68" customFormat="1" ht="15.75">
      <c r="A118" s="67" t="s">
        <v>61</v>
      </c>
      <c r="B118" s="187"/>
      <c r="C118" s="187"/>
      <c r="D118" s="187"/>
      <c r="E118" s="187" t="s">
        <v>245</v>
      </c>
      <c r="F118" s="28" t="s">
        <v>246</v>
      </c>
      <c r="G118" s="118">
        <v>2337568</v>
      </c>
    </row>
    <row r="119" spans="1:7" s="68" customFormat="1" ht="15.75">
      <c r="A119" s="67" t="s">
        <v>84</v>
      </c>
      <c r="B119" s="187"/>
      <c r="C119" s="187"/>
      <c r="D119" s="187"/>
      <c r="E119" s="187" t="s">
        <v>247</v>
      </c>
      <c r="F119" s="28" t="s">
        <v>248</v>
      </c>
      <c r="G119" s="118">
        <v>253222</v>
      </c>
    </row>
    <row r="120" spans="1:7" s="68" customFormat="1" ht="15.75">
      <c r="A120" s="67"/>
      <c r="B120" s="187"/>
      <c r="C120" s="27" t="s">
        <v>249</v>
      </c>
      <c r="D120" s="187"/>
      <c r="E120" s="187"/>
      <c r="F120" s="27" t="s">
        <v>852</v>
      </c>
      <c r="G120" s="63">
        <f>SUM(G126+G121+G123)</f>
        <v>486600</v>
      </c>
    </row>
    <row r="121" spans="1:7" s="68" customFormat="1" ht="15.75">
      <c r="A121" s="67"/>
      <c r="B121" s="187"/>
      <c r="C121" s="27"/>
      <c r="D121" s="160" t="s">
        <v>251</v>
      </c>
      <c r="E121" s="169"/>
      <c r="F121" s="22" t="s">
        <v>252</v>
      </c>
      <c r="G121" s="128">
        <f>SUM(G122)</f>
        <v>65000</v>
      </c>
    </row>
    <row r="122" spans="1:7" s="68" customFormat="1" ht="15.75">
      <c r="A122" s="67" t="s">
        <v>492</v>
      </c>
      <c r="B122" s="187"/>
      <c r="C122" s="27"/>
      <c r="D122" s="187"/>
      <c r="E122" s="170" t="s">
        <v>256</v>
      </c>
      <c r="F122" s="23" t="s">
        <v>257</v>
      </c>
      <c r="G122" s="118">
        <v>65000</v>
      </c>
    </row>
    <row r="123" spans="1:7" s="68" customFormat="1" ht="15.75">
      <c r="A123" s="67"/>
      <c r="B123" s="187"/>
      <c r="C123" s="27"/>
      <c r="D123" s="160" t="s">
        <v>258</v>
      </c>
      <c r="E123" s="169"/>
      <c r="F123" s="22" t="s">
        <v>259</v>
      </c>
      <c r="G123" s="128">
        <f>SUM(G124:G125)</f>
        <v>232600</v>
      </c>
    </row>
    <row r="124" spans="1:7" s="68" customFormat="1" ht="15.75">
      <c r="A124" s="67" t="s">
        <v>493</v>
      </c>
      <c r="B124" s="187"/>
      <c r="C124" s="27"/>
      <c r="D124" s="170"/>
      <c r="E124" s="170" t="s">
        <v>260</v>
      </c>
      <c r="F124" s="23" t="s">
        <v>439</v>
      </c>
      <c r="G124" s="118">
        <v>24400</v>
      </c>
    </row>
    <row r="125" spans="1:7" s="68" customFormat="1" ht="15.75">
      <c r="A125" s="67" t="s">
        <v>494</v>
      </c>
      <c r="B125" s="187"/>
      <c r="C125" s="27"/>
      <c r="D125" s="170"/>
      <c r="E125" s="170" t="s">
        <v>261</v>
      </c>
      <c r="F125" s="23" t="s">
        <v>262</v>
      </c>
      <c r="G125" s="118">
        <v>208200</v>
      </c>
    </row>
    <row r="126" spans="1:7" s="68" customFormat="1" ht="15.75">
      <c r="A126" s="67"/>
      <c r="B126" s="187"/>
      <c r="C126" s="187"/>
      <c r="D126" s="160" t="s">
        <v>268</v>
      </c>
      <c r="E126" s="169"/>
      <c r="F126" s="22" t="s">
        <v>269</v>
      </c>
      <c r="G126" s="128">
        <f>SUM(G127:G128)</f>
        <v>189000</v>
      </c>
    </row>
    <row r="127" spans="1:7" s="68" customFormat="1" ht="15.75">
      <c r="A127" s="67" t="s">
        <v>359</v>
      </c>
      <c r="B127" s="187"/>
      <c r="C127" s="187"/>
      <c r="D127" s="187"/>
      <c r="E127" s="187" t="s">
        <v>275</v>
      </c>
      <c r="F127" s="28" t="s">
        <v>276</v>
      </c>
      <c r="G127" s="118">
        <v>165000</v>
      </c>
    </row>
    <row r="128" spans="1:7" s="68" customFormat="1" ht="15.75">
      <c r="A128" s="67" t="s">
        <v>1221</v>
      </c>
      <c r="B128" s="187"/>
      <c r="C128" s="187"/>
      <c r="D128" s="187"/>
      <c r="E128" s="170" t="s">
        <v>277</v>
      </c>
      <c r="F128" s="23" t="s">
        <v>441</v>
      </c>
      <c r="G128" s="118">
        <v>24000</v>
      </c>
    </row>
    <row r="129" spans="1:7" s="68" customFormat="1" ht="15.75">
      <c r="A129" s="67"/>
      <c r="B129" s="76" t="s">
        <v>400</v>
      </c>
      <c r="C129" s="27"/>
      <c r="D129" s="169"/>
      <c r="E129" s="170"/>
      <c r="F129" s="27" t="s">
        <v>422</v>
      </c>
      <c r="G129" s="102"/>
    </row>
    <row r="130" spans="1:7" s="68" customFormat="1" ht="22.5" customHeight="1">
      <c r="A130" s="67"/>
      <c r="B130" s="170"/>
      <c r="C130" s="27" t="s">
        <v>362</v>
      </c>
      <c r="D130" s="169"/>
      <c r="E130" s="169"/>
      <c r="F130" s="27" t="s">
        <v>363</v>
      </c>
      <c r="G130" s="56">
        <f>SUM(+G131)</f>
        <v>133000</v>
      </c>
    </row>
    <row r="131" spans="1:7" s="68" customFormat="1" ht="16.5" customHeight="1">
      <c r="A131" s="67"/>
      <c r="B131" s="170"/>
      <c r="C131" s="27"/>
      <c r="D131" s="160" t="s">
        <v>370</v>
      </c>
      <c r="E131" s="169"/>
      <c r="F131" s="22" t="s">
        <v>371</v>
      </c>
      <c r="G131" s="101">
        <f>SUM(G132:G133)</f>
        <v>133000</v>
      </c>
    </row>
    <row r="132" spans="1:7" s="68" customFormat="1" ht="16.5" customHeight="1">
      <c r="A132" s="67" t="s">
        <v>495</v>
      </c>
      <c r="B132" s="170"/>
      <c r="C132" s="27"/>
      <c r="D132" s="160"/>
      <c r="E132" s="170" t="s">
        <v>372</v>
      </c>
      <c r="F132" s="23" t="s">
        <v>373</v>
      </c>
      <c r="G132" s="206">
        <v>100000</v>
      </c>
    </row>
    <row r="133" spans="1:7" s="68" customFormat="1" ht="16.5" customHeight="1">
      <c r="A133" s="67" t="s">
        <v>496</v>
      </c>
      <c r="B133" s="170"/>
      <c r="C133" s="27"/>
      <c r="D133" s="169"/>
      <c r="E133" s="170" t="s">
        <v>378</v>
      </c>
      <c r="F133" s="23" t="s">
        <v>440</v>
      </c>
      <c r="G133" s="102">
        <v>33000</v>
      </c>
    </row>
    <row r="134" spans="1:7" s="68" customFormat="1" ht="31.5">
      <c r="A134" s="107"/>
      <c r="B134" s="170"/>
      <c r="C134" s="76" t="s">
        <v>403</v>
      </c>
      <c r="D134" s="170"/>
      <c r="E134" s="170"/>
      <c r="F134" s="27" t="s">
        <v>644</v>
      </c>
      <c r="G134" s="56">
        <f>SUM(G135)</f>
        <v>1200000</v>
      </c>
    </row>
    <row r="135" spans="1:7" s="68" customFormat="1" ht="15.75">
      <c r="A135" s="107"/>
      <c r="B135" s="170"/>
      <c r="C135" s="170"/>
      <c r="D135" s="160" t="s">
        <v>655</v>
      </c>
      <c r="E135" s="160"/>
      <c r="F135" s="22" t="s">
        <v>656</v>
      </c>
      <c r="G135" s="101">
        <f>SUM(G136)</f>
        <v>1200000</v>
      </c>
    </row>
    <row r="136" spans="1:7" s="68" customFormat="1" ht="16.5" thickBot="1">
      <c r="A136" s="107" t="s">
        <v>497</v>
      </c>
      <c r="B136" s="170"/>
      <c r="C136" s="170"/>
      <c r="D136" s="170"/>
      <c r="E136" s="170" t="s">
        <v>659</v>
      </c>
      <c r="F136" s="23" t="s">
        <v>657</v>
      </c>
      <c r="G136" s="102">
        <v>1200000</v>
      </c>
    </row>
    <row r="137" spans="1:7" s="68" customFormat="1" ht="16.5" thickBot="1">
      <c r="A137" s="328" t="s">
        <v>866</v>
      </c>
      <c r="B137" s="329"/>
      <c r="C137" s="329"/>
      <c r="D137" s="329"/>
      <c r="E137" s="329"/>
      <c r="F137" s="330"/>
      <c r="G137" s="261">
        <f>SUM(G139+G147+G159)</f>
        <v>3202276</v>
      </c>
    </row>
    <row r="138" spans="1:7" s="68" customFormat="1" ht="15.75">
      <c r="A138" s="72"/>
      <c r="B138" s="76" t="s">
        <v>399</v>
      </c>
      <c r="C138" s="76"/>
      <c r="D138" s="170"/>
      <c r="E138" s="170"/>
      <c r="F138" s="27" t="s">
        <v>421</v>
      </c>
      <c r="G138" s="30"/>
    </row>
    <row r="139" spans="1:7" s="68" customFormat="1" ht="15.75">
      <c r="A139" s="47"/>
      <c r="B139" s="169"/>
      <c r="C139" s="27" t="s">
        <v>234</v>
      </c>
      <c r="D139" s="169"/>
      <c r="E139" s="169"/>
      <c r="F139" s="27" t="s">
        <v>235</v>
      </c>
      <c r="G139" s="56">
        <f>+G140+G144+G142</f>
        <v>3010376</v>
      </c>
    </row>
    <row r="140" spans="1:7" s="68" customFormat="1" ht="15.75">
      <c r="A140" s="58"/>
      <c r="B140" s="173"/>
      <c r="C140" s="22"/>
      <c r="D140" s="160" t="s">
        <v>236</v>
      </c>
      <c r="E140" s="173"/>
      <c r="F140" s="22" t="s">
        <v>237</v>
      </c>
      <c r="G140" s="53">
        <f>SUM(G141)</f>
        <v>2450272</v>
      </c>
    </row>
    <row r="141" spans="1:7" s="68" customFormat="1" ht="15.75">
      <c r="A141" s="64" t="s">
        <v>498</v>
      </c>
      <c r="B141" s="170"/>
      <c r="C141" s="170"/>
      <c r="D141" s="170"/>
      <c r="E141" s="170" t="s">
        <v>238</v>
      </c>
      <c r="F141" s="23" t="s">
        <v>416</v>
      </c>
      <c r="G141" s="30">
        <v>2450272</v>
      </c>
    </row>
    <row r="142" spans="1:7" s="68" customFormat="1" ht="15.75">
      <c r="A142" s="64"/>
      <c r="B142" s="170"/>
      <c r="C142" s="170"/>
      <c r="D142" s="160" t="s">
        <v>239</v>
      </c>
      <c r="E142" s="170"/>
      <c r="F142" s="22" t="s">
        <v>240</v>
      </c>
      <c r="G142" s="101">
        <f>SUM(G143)</f>
        <v>129000</v>
      </c>
    </row>
    <row r="143" spans="1:7" s="68" customFormat="1" ht="15.75">
      <c r="A143" s="64" t="s">
        <v>499</v>
      </c>
      <c r="B143" s="170"/>
      <c r="C143" s="170"/>
      <c r="D143" s="160"/>
      <c r="E143" s="170" t="s">
        <v>241</v>
      </c>
      <c r="F143" s="23" t="s">
        <v>242</v>
      </c>
      <c r="G143" s="102">
        <v>129000</v>
      </c>
    </row>
    <row r="144" spans="1:7" s="68" customFormat="1" ht="15.75">
      <c r="A144" s="65"/>
      <c r="B144" s="188"/>
      <c r="C144" s="37"/>
      <c r="D144" s="184" t="s">
        <v>243</v>
      </c>
      <c r="E144" s="188"/>
      <c r="F144" s="37" t="s">
        <v>404</v>
      </c>
      <c r="G144" s="128">
        <f>SUM(G145:G146)</f>
        <v>431104</v>
      </c>
    </row>
    <row r="145" spans="1:7" s="68" customFormat="1" ht="15.75">
      <c r="A145" s="67" t="s">
        <v>500</v>
      </c>
      <c r="B145" s="187"/>
      <c r="C145" s="187"/>
      <c r="D145" s="187"/>
      <c r="E145" s="187" t="s">
        <v>245</v>
      </c>
      <c r="F145" s="28" t="s">
        <v>246</v>
      </c>
      <c r="G145" s="118">
        <v>388500</v>
      </c>
    </row>
    <row r="146" spans="1:7" s="68" customFormat="1" ht="16.5" thickBot="1">
      <c r="A146" s="279" t="s">
        <v>501</v>
      </c>
      <c r="B146" s="238"/>
      <c r="C146" s="238"/>
      <c r="D146" s="238"/>
      <c r="E146" s="238" t="s">
        <v>247</v>
      </c>
      <c r="F146" s="239" t="s">
        <v>248</v>
      </c>
      <c r="G146" s="233">
        <v>42604</v>
      </c>
    </row>
    <row r="147" spans="1:7" s="68" customFormat="1" ht="15.75">
      <c r="A147" s="67"/>
      <c r="B147" s="187"/>
      <c r="C147" s="183" t="s">
        <v>249</v>
      </c>
      <c r="D147" s="187"/>
      <c r="E147" s="187"/>
      <c r="F147" s="69" t="s">
        <v>250</v>
      </c>
      <c r="G147" s="63">
        <f>SUM(+G148+G155+G151)</f>
        <v>83800</v>
      </c>
    </row>
    <row r="148" spans="1:7" s="68" customFormat="1" ht="15.75">
      <c r="A148" s="65"/>
      <c r="B148" s="188"/>
      <c r="C148" s="37"/>
      <c r="D148" s="184" t="s">
        <v>251</v>
      </c>
      <c r="E148" s="188"/>
      <c r="F148" s="37" t="s">
        <v>252</v>
      </c>
      <c r="G148" s="128">
        <f>SUM(+G150+G149)</f>
        <v>15500</v>
      </c>
    </row>
    <row r="149" spans="1:7" s="68" customFormat="1" ht="15.75">
      <c r="A149" s="274" t="s">
        <v>502</v>
      </c>
      <c r="B149" s="188"/>
      <c r="C149" s="37"/>
      <c r="D149" s="184"/>
      <c r="E149" s="271" t="s">
        <v>253</v>
      </c>
      <c r="F149" s="272" t="s">
        <v>254</v>
      </c>
      <c r="G149" s="202">
        <v>5000</v>
      </c>
    </row>
    <row r="150" spans="1:7" s="68" customFormat="1" ht="15.75">
      <c r="A150" s="274" t="s">
        <v>364</v>
      </c>
      <c r="B150" s="188"/>
      <c r="C150" s="37"/>
      <c r="D150" s="184"/>
      <c r="E150" s="170" t="s">
        <v>256</v>
      </c>
      <c r="F150" s="23" t="s">
        <v>257</v>
      </c>
      <c r="G150" s="118">
        <v>10500</v>
      </c>
    </row>
    <row r="151" spans="1:7" s="68" customFormat="1" ht="15.75">
      <c r="A151" s="67"/>
      <c r="B151" s="188"/>
      <c r="C151" s="37"/>
      <c r="D151" s="160" t="s">
        <v>258</v>
      </c>
      <c r="E151" s="170"/>
      <c r="F151" s="22" t="s">
        <v>259</v>
      </c>
      <c r="G151" s="128">
        <f>SUM(G152:G154)</f>
        <v>32700</v>
      </c>
    </row>
    <row r="152" spans="1:7" s="68" customFormat="1" ht="15.75">
      <c r="A152" s="67" t="s">
        <v>370</v>
      </c>
      <c r="B152" s="188"/>
      <c r="C152" s="37"/>
      <c r="D152" s="160"/>
      <c r="E152" s="170" t="s">
        <v>260</v>
      </c>
      <c r="F152" s="23" t="s">
        <v>439</v>
      </c>
      <c r="G152" s="202">
        <v>5500</v>
      </c>
    </row>
    <row r="153" spans="1:7" s="68" customFormat="1" ht="15.75">
      <c r="A153" s="67" t="s">
        <v>409</v>
      </c>
      <c r="B153" s="188"/>
      <c r="C153" s="37"/>
      <c r="D153" s="170"/>
      <c r="E153" s="97" t="s">
        <v>261</v>
      </c>
      <c r="F153" s="28" t="s">
        <v>262</v>
      </c>
      <c r="G153" s="118">
        <v>21200</v>
      </c>
    </row>
    <row r="154" spans="1:7" s="68" customFormat="1" ht="15.75">
      <c r="A154" s="67" t="s">
        <v>645</v>
      </c>
      <c r="B154" s="188"/>
      <c r="C154" s="37"/>
      <c r="D154" s="170"/>
      <c r="E154" s="170" t="s">
        <v>267</v>
      </c>
      <c r="F154" s="23" t="s">
        <v>432</v>
      </c>
      <c r="G154" s="118">
        <v>6000</v>
      </c>
    </row>
    <row r="155" spans="1:7" s="68" customFormat="1" ht="15.75">
      <c r="A155" s="67"/>
      <c r="B155" s="188"/>
      <c r="C155" s="37"/>
      <c r="D155" s="160" t="s">
        <v>268</v>
      </c>
      <c r="E155" s="169"/>
      <c r="F155" s="22" t="s">
        <v>269</v>
      </c>
      <c r="G155" s="128">
        <f>SUM(G156:G157)</f>
        <v>35600</v>
      </c>
    </row>
    <row r="156" spans="1:7" s="68" customFormat="1" ht="15.75">
      <c r="A156" s="67" t="s">
        <v>503</v>
      </c>
      <c r="B156" s="188"/>
      <c r="C156" s="37"/>
      <c r="D156" s="160"/>
      <c r="E156" s="170" t="s">
        <v>272</v>
      </c>
      <c r="F156" s="23" t="s">
        <v>433</v>
      </c>
      <c r="G156" s="202">
        <v>27000</v>
      </c>
    </row>
    <row r="157" spans="1:7" s="68" customFormat="1" ht="15.75">
      <c r="A157" s="67" t="s">
        <v>424</v>
      </c>
      <c r="B157" s="188"/>
      <c r="C157" s="37"/>
      <c r="D157" s="184"/>
      <c r="E157" s="187" t="s">
        <v>275</v>
      </c>
      <c r="F157" s="28" t="s">
        <v>276</v>
      </c>
      <c r="G157" s="118">
        <v>8600</v>
      </c>
    </row>
    <row r="158" spans="1:7" s="68" customFormat="1" ht="15.75">
      <c r="A158" s="107"/>
      <c r="B158" s="76" t="s">
        <v>400</v>
      </c>
      <c r="C158" s="76"/>
      <c r="D158" s="170"/>
      <c r="E158" s="170"/>
      <c r="F158" s="27" t="s">
        <v>422</v>
      </c>
      <c r="G158" s="30"/>
    </row>
    <row r="159" spans="1:7" s="68" customFormat="1" ht="22.5" customHeight="1">
      <c r="A159" s="107"/>
      <c r="B159" s="170"/>
      <c r="C159" s="76" t="s">
        <v>362</v>
      </c>
      <c r="D159" s="170"/>
      <c r="E159" s="170"/>
      <c r="F159" s="27" t="s">
        <v>363</v>
      </c>
      <c r="G159" s="41">
        <f>SUM(+G160+G164)</f>
        <v>108100</v>
      </c>
    </row>
    <row r="160" spans="1:7" s="68" customFormat="1" ht="15.75">
      <c r="A160" s="107"/>
      <c r="B160" s="170"/>
      <c r="C160" s="76"/>
      <c r="D160" s="160" t="s">
        <v>370</v>
      </c>
      <c r="E160" s="169"/>
      <c r="F160" s="22" t="s">
        <v>371</v>
      </c>
      <c r="G160" s="53">
        <f>SUM(G161:G163)</f>
        <v>58100</v>
      </c>
    </row>
    <row r="161" spans="1:7" s="68" customFormat="1" ht="15.75">
      <c r="A161" s="107" t="s">
        <v>504</v>
      </c>
      <c r="B161" s="170"/>
      <c r="C161" s="76"/>
      <c r="D161" s="160"/>
      <c r="E161" s="170" t="s">
        <v>372</v>
      </c>
      <c r="F161" s="23" t="s">
        <v>373</v>
      </c>
      <c r="G161" s="205">
        <v>43800</v>
      </c>
    </row>
    <row r="162" spans="1:7" s="68" customFormat="1" ht="15.75">
      <c r="A162" s="107" t="s">
        <v>505</v>
      </c>
      <c r="B162" s="170"/>
      <c r="C162" s="76"/>
      <c r="D162" s="160"/>
      <c r="E162" s="170" t="s">
        <v>374</v>
      </c>
      <c r="F162" s="23" t="s">
        <v>375</v>
      </c>
      <c r="G162" s="205">
        <v>3000</v>
      </c>
    </row>
    <row r="163" spans="1:7" s="68" customFormat="1" ht="15.75">
      <c r="A163" s="107" t="s">
        <v>506</v>
      </c>
      <c r="B163" s="170"/>
      <c r="C163" s="76"/>
      <c r="D163" s="170"/>
      <c r="E163" s="170" t="s">
        <v>378</v>
      </c>
      <c r="F163" s="23" t="s">
        <v>440</v>
      </c>
      <c r="G163" s="30">
        <v>11300</v>
      </c>
    </row>
    <row r="164" spans="1:7" s="68" customFormat="1" ht="15.75">
      <c r="A164" s="67"/>
      <c r="B164" s="170"/>
      <c r="C164" s="76"/>
      <c r="D164" s="160" t="s">
        <v>409</v>
      </c>
      <c r="E164" s="169"/>
      <c r="F164" s="22" t="s">
        <v>411</v>
      </c>
      <c r="G164" s="200">
        <f>SUM(G165)</f>
        <v>50000</v>
      </c>
    </row>
    <row r="165" spans="1:7" s="68" customFormat="1" ht="16.5" thickBot="1">
      <c r="A165" s="67" t="s">
        <v>507</v>
      </c>
      <c r="B165" s="170"/>
      <c r="C165" s="76"/>
      <c r="D165" s="170"/>
      <c r="E165" s="170" t="s">
        <v>410</v>
      </c>
      <c r="F165" s="23" t="s">
        <v>434</v>
      </c>
      <c r="G165" s="30">
        <v>50000</v>
      </c>
    </row>
    <row r="166" spans="1:7" s="68" customFormat="1" ht="15.75">
      <c r="A166" s="310" t="s">
        <v>914</v>
      </c>
      <c r="B166" s="311"/>
      <c r="C166" s="311"/>
      <c r="D166" s="311"/>
      <c r="E166" s="311"/>
      <c r="F166" s="312"/>
      <c r="G166" s="249">
        <f>SUM(G169+G172)</f>
        <v>4363900</v>
      </c>
    </row>
    <row r="167" spans="1:7" s="68" customFormat="1" ht="16.5" thickBot="1">
      <c r="A167" s="304" t="s">
        <v>658</v>
      </c>
      <c r="B167" s="305"/>
      <c r="C167" s="305"/>
      <c r="D167" s="305"/>
      <c r="E167" s="305"/>
      <c r="F167" s="306"/>
      <c r="G167" s="254"/>
    </row>
    <row r="168" spans="1:7" ht="15.75">
      <c r="A168" s="64"/>
      <c r="B168" s="76" t="s">
        <v>399</v>
      </c>
      <c r="C168" s="76"/>
      <c r="D168" s="170"/>
      <c r="E168" s="170"/>
      <c r="F168" s="27" t="s">
        <v>421</v>
      </c>
      <c r="G168" s="41"/>
    </row>
    <row r="169" spans="1:7" ht="15.75">
      <c r="A169" s="64"/>
      <c r="B169" s="160"/>
      <c r="C169" s="27" t="s">
        <v>338</v>
      </c>
      <c r="D169" s="170"/>
      <c r="E169" s="170"/>
      <c r="F169" s="27" t="s">
        <v>339</v>
      </c>
      <c r="G169" s="41">
        <f>SUM(G170)</f>
        <v>4163900</v>
      </c>
    </row>
    <row r="170" spans="1:7" s="25" customFormat="1" ht="15.75">
      <c r="A170" s="64"/>
      <c r="B170" s="160"/>
      <c r="C170" s="160"/>
      <c r="D170" s="160" t="s">
        <v>340</v>
      </c>
      <c r="E170" s="160"/>
      <c r="F170" s="22" t="s">
        <v>341</v>
      </c>
      <c r="G170" s="53">
        <f>SUM(G171)</f>
        <v>4163900</v>
      </c>
    </row>
    <row r="171" spans="1:7" s="25" customFormat="1" ht="15.75">
      <c r="A171" s="64" t="s">
        <v>508</v>
      </c>
      <c r="B171" s="170"/>
      <c r="C171" s="181"/>
      <c r="D171" s="170"/>
      <c r="E171" s="170" t="s">
        <v>342</v>
      </c>
      <c r="F171" s="23" t="s">
        <v>426</v>
      </c>
      <c r="G171" s="30">
        <v>4163900</v>
      </c>
    </row>
    <row r="172" spans="1:7" s="25" customFormat="1" ht="15.75">
      <c r="A172" s="64"/>
      <c r="B172" s="170"/>
      <c r="C172" s="27" t="s">
        <v>350</v>
      </c>
      <c r="D172" s="160"/>
      <c r="E172" s="160"/>
      <c r="F172" s="27" t="s">
        <v>425</v>
      </c>
      <c r="G172" s="41">
        <f>SUM(G173)</f>
        <v>200000</v>
      </c>
    </row>
    <row r="173" spans="1:7" s="25" customFormat="1" ht="15.75">
      <c r="A173" s="64"/>
      <c r="B173" s="170"/>
      <c r="C173" s="160"/>
      <c r="D173" s="160" t="s">
        <v>351</v>
      </c>
      <c r="E173" s="160"/>
      <c r="F173" s="22" t="s">
        <v>352</v>
      </c>
      <c r="G173" s="53">
        <f>SUM(G174+G175)</f>
        <v>200000</v>
      </c>
    </row>
    <row r="174" spans="1:7" ht="15.75">
      <c r="A174" s="64" t="s">
        <v>509</v>
      </c>
      <c r="B174" s="170"/>
      <c r="C174" s="76"/>
      <c r="D174" s="170"/>
      <c r="E174" s="170" t="s">
        <v>353</v>
      </c>
      <c r="F174" s="23" t="s">
        <v>127</v>
      </c>
      <c r="G174" s="30">
        <v>100000</v>
      </c>
    </row>
    <row r="175" spans="1:7" ht="16.5" thickBot="1">
      <c r="A175" s="88" t="s">
        <v>510</v>
      </c>
      <c r="B175" s="176"/>
      <c r="C175" s="175"/>
      <c r="D175" s="176"/>
      <c r="E175" s="176" t="s">
        <v>353</v>
      </c>
      <c r="F175" s="35" t="s">
        <v>78</v>
      </c>
      <c r="G175" s="119">
        <v>100000</v>
      </c>
    </row>
    <row r="176" spans="1:7" ht="15.75">
      <c r="A176" s="316" t="s">
        <v>915</v>
      </c>
      <c r="B176" s="317"/>
      <c r="C176" s="317"/>
      <c r="D176" s="317"/>
      <c r="E176" s="317"/>
      <c r="F176" s="318"/>
      <c r="G176" s="246">
        <f>SUM(G177)</f>
        <v>18392000</v>
      </c>
    </row>
    <row r="177" spans="1:7" ht="15.75">
      <c r="A177" s="334" t="s">
        <v>916</v>
      </c>
      <c r="B177" s="320"/>
      <c r="C177" s="320"/>
      <c r="D177" s="320"/>
      <c r="E177" s="320"/>
      <c r="F177" s="321"/>
      <c r="G177" s="245">
        <f>SUM(+G178+G184+G190+G196+G202+G208+G214+G220+G226)</f>
        <v>18392000</v>
      </c>
    </row>
    <row r="178" spans="1:7" ht="15.75">
      <c r="A178" s="322" t="s">
        <v>917</v>
      </c>
      <c r="B178" s="323"/>
      <c r="C178" s="323"/>
      <c r="D178" s="323"/>
      <c r="E178" s="323"/>
      <c r="F178" s="324"/>
      <c r="G178" s="247">
        <f>SUM(+G181)</f>
        <v>30000</v>
      </c>
    </row>
    <row r="179" spans="1:7" ht="16.5" thickBot="1">
      <c r="A179" s="348" t="s">
        <v>668</v>
      </c>
      <c r="B179" s="305"/>
      <c r="C179" s="305"/>
      <c r="D179" s="305"/>
      <c r="E179" s="305"/>
      <c r="F179" s="306"/>
      <c r="G179" s="254"/>
    </row>
    <row r="180" spans="1:7" ht="15.75">
      <c r="A180" s="190"/>
      <c r="B180" s="76" t="s">
        <v>399</v>
      </c>
      <c r="C180" s="181"/>
      <c r="D180" s="170"/>
      <c r="E180" s="170"/>
      <c r="F180" s="27" t="s">
        <v>421</v>
      </c>
      <c r="G180" s="30"/>
    </row>
    <row r="181" spans="1:7" ht="15.75">
      <c r="A181" s="171"/>
      <c r="B181" s="187"/>
      <c r="C181" s="27" t="s">
        <v>350</v>
      </c>
      <c r="D181" s="160"/>
      <c r="E181" s="160"/>
      <c r="F181" s="27" t="s">
        <v>425</v>
      </c>
      <c r="G181" s="63">
        <f>SUM(G182)</f>
        <v>30000</v>
      </c>
    </row>
    <row r="182" spans="1:7" ht="15.75">
      <c r="A182" s="171"/>
      <c r="B182" s="187"/>
      <c r="C182" s="160"/>
      <c r="D182" s="160" t="s">
        <v>351</v>
      </c>
      <c r="E182" s="160"/>
      <c r="F182" s="22" t="s">
        <v>352</v>
      </c>
      <c r="G182" s="128">
        <f>SUM(G183)</f>
        <v>30000</v>
      </c>
    </row>
    <row r="183" spans="1:7" ht="16.5" thickBot="1">
      <c r="A183" s="171" t="s">
        <v>511</v>
      </c>
      <c r="B183" s="187"/>
      <c r="C183" s="76"/>
      <c r="D183" s="170"/>
      <c r="E183" s="170" t="s">
        <v>353</v>
      </c>
      <c r="F183" s="23" t="s">
        <v>980</v>
      </c>
      <c r="G183" s="118">
        <v>30000</v>
      </c>
    </row>
    <row r="184" spans="1:7" ht="15.75">
      <c r="A184" s="310" t="s">
        <v>918</v>
      </c>
      <c r="B184" s="311"/>
      <c r="C184" s="311"/>
      <c r="D184" s="311"/>
      <c r="E184" s="311"/>
      <c r="F184" s="312"/>
      <c r="G184" s="249">
        <f>SUM(G187)</f>
        <v>600000</v>
      </c>
    </row>
    <row r="185" spans="1:7" ht="16.5" thickBot="1">
      <c r="A185" s="348" t="s">
        <v>668</v>
      </c>
      <c r="B185" s="305"/>
      <c r="C185" s="305"/>
      <c r="D185" s="305"/>
      <c r="E185" s="305"/>
      <c r="F185" s="306"/>
      <c r="G185" s="254"/>
    </row>
    <row r="186" spans="1:7" ht="15.75">
      <c r="A186" s="177"/>
      <c r="B186" s="76" t="s">
        <v>399</v>
      </c>
      <c r="C186" s="181"/>
      <c r="D186" s="170"/>
      <c r="E186" s="170"/>
      <c r="F186" s="27" t="s">
        <v>421</v>
      </c>
      <c r="G186" s="30"/>
    </row>
    <row r="187" spans="1:7" ht="15.75">
      <c r="A187" s="177"/>
      <c r="B187" s="160"/>
      <c r="C187" s="27" t="s">
        <v>350</v>
      </c>
      <c r="D187" s="160"/>
      <c r="E187" s="160"/>
      <c r="F187" s="27" t="s">
        <v>425</v>
      </c>
      <c r="G187" s="41">
        <f>SUM(G188)</f>
        <v>600000</v>
      </c>
    </row>
    <row r="188" spans="1:7" ht="15.75">
      <c r="A188" s="177"/>
      <c r="B188" s="160"/>
      <c r="C188" s="160"/>
      <c r="D188" s="160" t="s">
        <v>351</v>
      </c>
      <c r="E188" s="160"/>
      <c r="F188" s="22" t="s">
        <v>352</v>
      </c>
      <c r="G188" s="53">
        <f>SUM(G189:G189)</f>
        <v>600000</v>
      </c>
    </row>
    <row r="189" spans="1:7" ht="16.5" thickBot="1">
      <c r="A189" s="172" t="s">
        <v>512</v>
      </c>
      <c r="B189" s="170"/>
      <c r="C189" s="76"/>
      <c r="D189" s="170"/>
      <c r="E189" s="170" t="s">
        <v>353</v>
      </c>
      <c r="F189" s="23" t="s">
        <v>980</v>
      </c>
      <c r="G189" s="30">
        <v>600000</v>
      </c>
    </row>
    <row r="190" spans="1:7" ht="15.75">
      <c r="A190" s="310" t="s">
        <v>919</v>
      </c>
      <c r="B190" s="311"/>
      <c r="C190" s="311"/>
      <c r="D190" s="311"/>
      <c r="E190" s="311"/>
      <c r="F190" s="312"/>
      <c r="G190" s="249">
        <f>SUM(G193)</f>
        <v>6364000</v>
      </c>
    </row>
    <row r="191" spans="1:7" ht="16.5" thickBot="1">
      <c r="A191" s="348" t="s">
        <v>668</v>
      </c>
      <c r="B191" s="305"/>
      <c r="C191" s="305"/>
      <c r="D191" s="305"/>
      <c r="E191" s="305"/>
      <c r="F191" s="306"/>
      <c r="G191" s="254"/>
    </row>
    <row r="192" spans="1:7" ht="15.75">
      <c r="A192" s="177"/>
      <c r="B192" s="76" t="s">
        <v>399</v>
      </c>
      <c r="C192" s="181"/>
      <c r="D192" s="170"/>
      <c r="E192" s="170"/>
      <c r="F192" s="27" t="s">
        <v>421</v>
      </c>
      <c r="G192" s="30"/>
    </row>
    <row r="193" spans="1:7" ht="15.75">
      <c r="A193" s="177"/>
      <c r="B193" s="160"/>
      <c r="C193" s="27" t="s">
        <v>350</v>
      </c>
      <c r="D193" s="160"/>
      <c r="E193" s="160"/>
      <c r="F193" s="27" t="s">
        <v>425</v>
      </c>
      <c r="G193" s="41">
        <f>SUM(G194)</f>
        <v>6364000</v>
      </c>
    </row>
    <row r="194" spans="1:7" ht="15.75">
      <c r="A194" s="177"/>
      <c r="B194" s="160"/>
      <c r="C194" s="160"/>
      <c r="D194" s="160" t="s">
        <v>351</v>
      </c>
      <c r="E194" s="160"/>
      <c r="F194" s="22" t="s">
        <v>352</v>
      </c>
      <c r="G194" s="53">
        <f>SUM(G195:G195)</f>
        <v>6364000</v>
      </c>
    </row>
    <row r="195" spans="1:7" ht="16.5" thickBot="1">
      <c r="A195" s="185" t="s">
        <v>513</v>
      </c>
      <c r="B195" s="176"/>
      <c r="C195" s="175"/>
      <c r="D195" s="176"/>
      <c r="E195" s="176" t="s">
        <v>353</v>
      </c>
      <c r="F195" s="35" t="s">
        <v>980</v>
      </c>
      <c r="G195" s="119">
        <v>6364000</v>
      </c>
    </row>
    <row r="196" spans="1:7" ht="15.75">
      <c r="A196" s="310" t="s">
        <v>382</v>
      </c>
      <c r="B196" s="311"/>
      <c r="C196" s="311"/>
      <c r="D196" s="311"/>
      <c r="E196" s="311"/>
      <c r="F196" s="312"/>
      <c r="G196" s="249">
        <f>SUM(+G199)</f>
        <v>200000</v>
      </c>
    </row>
    <row r="197" spans="1:7" ht="16.5" thickBot="1">
      <c r="A197" s="348" t="s">
        <v>668</v>
      </c>
      <c r="B197" s="305"/>
      <c r="C197" s="305"/>
      <c r="D197" s="305"/>
      <c r="E197" s="305"/>
      <c r="F197" s="306"/>
      <c r="G197" s="254"/>
    </row>
    <row r="198" spans="1:7" ht="15.75">
      <c r="A198" s="190"/>
      <c r="B198" s="76" t="s">
        <v>399</v>
      </c>
      <c r="C198" s="181"/>
      <c r="D198" s="170"/>
      <c r="E198" s="170"/>
      <c r="F198" s="27" t="s">
        <v>421</v>
      </c>
      <c r="G198" s="30"/>
    </row>
    <row r="199" spans="1:7" ht="15.75">
      <c r="A199" s="171"/>
      <c r="B199" s="187"/>
      <c r="C199" s="27" t="s">
        <v>350</v>
      </c>
      <c r="D199" s="160"/>
      <c r="E199" s="160"/>
      <c r="F199" s="27" t="s">
        <v>425</v>
      </c>
      <c r="G199" s="63">
        <f>SUM(G200)</f>
        <v>200000</v>
      </c>
    </row>
    <row r="200" spans="1:7" ht="15.75">
      <c r="A200" s="171"/>
      <c r="B200" s="187"/>
      <c r="C200" s="160"/>
      <c r="D200" s="160" t="s">
        <v>351</v>
      </c>
      <c r="E200" s="160"/>
      <c r="F200" s="22" t="s">
        <v>352</v>
      </c>
      <c r="G200" s="128">
        <f>SUM(G201)</f>
        <v>200000</v>
      </c>
    </row>
    <row r="201" spans="1:7" ht="16.5" thickBot="1">
      <c r="A201" s="171" t="s">
        <v>514</v>
      </c>
      <c r="B201" s="187"/>
      <c r="C201" s="76"/>
      <c r="D201" s="170"/>
      <c r="E201" s="170" t="s">
        <v>353</v>
      </c>
      <c r="F201" s="23" t="s">
        <v>980</v>
      </c>
      <c r="G201" s="118">
        <v>200000</v>
      </c>
    </row>
    <row r="202" spans="1:7" ht="30" customHeight="1">
      <c r="A202" s="360" t="s">
        <v>920</v>
      </c>
      <c r="B202" s="361"/>
      <c r="C202" s="361"/>
      <c r="D202" s="361"/>
      <c r="E202" s="361"/>
      <c r="F202" s="362"/>
      <c r="G202" s="249">
        <f>SUM(G205)</f>
        <v>618000</v>
      </c>
    </row>
    <row r="203" spans="1:7" ht="16.5" thickBot="1">
      <c r="A203" s="348" t="s">
        <v>668</v>
      </c>
      <c r="B203" s="305"/>
      <c r="C203" s="305"/>
      <c r="D203" s="305"/>
      <c r="E203" s="305"/>
      <c r="F203" s="306"/>
      <c r="G203" s="254"/>
    </row>
    <row r="204" spans="1:7" ht="15.75">
      <c r="A204" s="177"/>
      <c r="B204" s="76" t="s">
        <v>399</v>
      </c>
      <c r="C204" s="181"/>
      <c r="D204" s="170"/>
      <c r="E204" s="170"/>
      <c r="F204" s="27" t="s">
        <v>421</v>
      </c>
      <c r="G204" s="30"/>
    </row>
    <row r="205" spans="1:7" ht="15.75">
      <c r="A205" s="177"/>
      <c r="B205" s="160"/>
      <c r="C205" s="27" t="s">
        <v>350</v>
      </c>
      <c r="D205" s="160"/>
      <c r="E205" s="160"/>
      <c r="F205" s="27" t="s">
        <v>425</v>
      </c>
      <c r="G205" s="41">
        <f>SUM(G206)</f>
        <v>618000</v>
      </c>
    </row>
    <row r="206" spans="1:7" ht="15.75">
      <c r="A206" s="177"/>
      <c r="B206" s="160"/>
      <c r="C206" s="160"/>
      <c r="D206" s="160" t="s">
        <v>351</v>
      </c>
      <c r="E206" s="160"/>
      <c r="F206" s="22" t="s">
        <v>352</v>
      </c>
      <c r="G206" s="53">
        <f>SUM(G207:G207)</f>
        <v>618000</v>
      </c>
    </row>
    <row r="207" spans="1:7" ht="16.5" thickBot="1">
      <c r="A207" s="172" t="s">
        <v>515</v>
      </c>
      <c r="B207" s="170"/>
      <c r="C207" s="76"/>
      <c r="D207" s="170"/>
      <c r="E207" s="170" t="s">
        <v>353</v>
      </c>
      <c r="F207" s="23" t="s">
        <v>980</v>
      </c>
      <c r="G207" s="30">
        <v>618000</v>
      </c>
    </row>
    <row r="208" spans="1:7" ht="15.75">
      <c r="A208" s="310" t="s">
        <v>921</v>
      </c>
      <c r="B208" s="311"/>
      <c r="C208" s="311"/>
      <c r="D208" s="311"/>
      <c r="E208" s="311"/>
      <c r="F208" s="312"/>
      <c r="G208" s="249">
        <f>SUM(G211)</f>
        <v>100000</v>
      </c>
    </row>
    <row r="209" spans="1:7" ht="16.5" thickBot="1">
      <c r="A209" s="348" t="s">
        <v>668</v>
      </c>
      <c r="B209" s="305"/>
      <c r="C209" s="305"/>
      <c r="D209" s="305"/>
      <c r="E209" s="305"/>
      <c r="F209" s="306"/>
      <c r="G209" s="254"/>
    </row>
    <row r="210" spans="1:7" ht="15.75">
      <c r="A210" s="177"/>
      <c r="B210" s="76" t="s">
        <v>399</v>
      </c>
      <c r="C210" s="181"/>
      <c r="D210" s="170"/>
      <c r="E210" s="170"/>
      <c r="F210" s="27" t="s">
        <v>421</v>
      </c>
      <c r="G210" s="30"/>
    </row>
    <row r="211" spans="1:7" ht="15.75">
      <c r="A211" s="177"/>
      <c r="B211" s="160"/>
      <c r="C211" s="27" t="s">
        <v>350</v>
      </c>
      <c r="D211" s="160"/>
      <c r="E211" s="160"/>
      <c r="F211" s="27" t="s">
        <v>425</v>
      </c>
      <c r="G211" s="41">
        <f>SUM(G212)</f>
        <v>100000</v>
      </c>
    </row>
    <row r="212" spans="1:7" ht="15.75">
      <c r="A212" s="177"/>
      <c r="B212" s="160"/>
      <c r="C212" s="160"/>
      <c r="D212" s="160" t="s">
        <v>351</v>
      </c>
      <c r="E212" s="160"/>
      <c r="F212" s="22" t="s">
        <v>352</v>
      </c>
      <c r="G212" s="53">
        <f>SUM(G213:G213)</f>
        <v>100000</v>
      </c>
    </row>
    <row r="213" spans="1:7" ht="16.5" thickBot="1">
      <c r="A213" s="172" t="s">
        <v>516</v>
      </c>
      <c r="B213" s="170"/>
      <c r="C213" s="76"/>
      <c r="D213" s="170"/>
      <c r="E213" s="170" t="s">
        <v>353</v>
      </c>
      <c r="F213" s="23" t="s">
        <v>980</v>
      </c>
      <c r="G213" s="30">
        <v>100000</v>
      </c>
    </row>
    <row r="214" spans="1:7" ht="30.75" customHeight="1">
      <c r="A214" s="360" t="s">
        <v>922</v>
      </c>
      <c r="B214" s="361"/>
      <c r="C214" s="361"/>
      <c r="D214" s="361"/>
      <c r="E214" s="361"/>
      <c r="F214" s="362"/>
      <c r="G214" s="249">
        <f>SUM(+G217)</f>
        <v>90000</v>
      </c>
    </row>
    <row r="215" spans="1:7" ht="16.5" thickBot="1">
      <c r="A215" s="348" t="s">
        <v>668</v>
      </c>
      <c r="B215" s="305"/>
      <c r="C215" s="305"/>
      <c r="D215" s="305"/>
      <c r="E215" s="305"/>
      <c r="F215" s="306"/>
      <c r="G215" s="254"/>
    </row>
    <row r="216" spans="1:7" ht="15.75">
      <c r="A216" s="190"/>
      <c r="B216" s="76" t="s">
        <v>399</v>
      </c>
      <c r="C216" s="181"/>
      <c r="D216" s="170"/>
      <c r="E216" s="170"/>
      <c r="F216" s="27" t="s">
        <v>421</v>
      </c>
      <c r="G216" s="30"/>
    </row>
    <row r="217" spans="1:7" ht="15.75">
      <c r="A217" s="171"/>
      <c r="B217" s="187"/>
      <c r="C217" s="27" t="s">
        <v>350</v>
      </c>
      <c r="D217" s="160"/>
      <c r="E217" s="160"/>
      <c r="F217" s="27" t="s">
        <v>425</v>
      </c>
      <c r="G217" s="63">
        <f>SUM(G218)</f>
        <v>90000</v>
      </c>
    </row>
    <row r="218" spans="1:7" ht="15.75">
      <c r="A218" s="171"/>
      <c r="B218" s="187"/>
      <c r="C218" s="160"/>
      <c r="D218" s="160" t="s">
        <v>351</v>
      </c>
      <c r="E218" s="160"/>
      <c r="F218" s="22" t="s">
        <v>352</v>
      </c>
      <c r="G218" s="128">
        <f>SUM(G219)</f>
        <v>90000</v>
      </c>
    </row>
    <row r="219" spans="1:7" ht="16.5" thickBot="1">
      <c r="A219" s="171" t="s">
        <v>517</v>
      </c>
      <c r="B219" s="187"/>
      <c r="C219" s="76"/>
      <c r="D219" s="170"/>
      <c r="E219" s="170" t="s">
        <v>353</v>
      </c>
      <c r="F219" s="23" t="s">
        <v>980</v>
      </c>
      <c r="G219" s="118">
        <v>90000</v>
      </c>
    </row>
    <row r="220" spans="1:7" ht="29.25" customHeight="1">
      <c r="A220" s="360" t="s">
        <v>925</v>
      </c>
      <c r="B220" s="361"/>
      <c r="C220" s="361"/>
      <c r="D220" s="361"/>
      <c r="E220" s="361"/>
      <c r="F220" s="362"/>
      <c r="G220" s="249">
        <f>SUM(G223)</f>
        <v>10230000</v>
      </c>
    </row>
    <row r="221" spans="1:7" ht="16.5" thickBot="1">
      <c r="A221" s="348" t="s">
        <v>668</v>
      </c>
      <c r="B221" s="305"/>
      <c r="C221" s="305"/>
      <c r="D221" s="305"/>
      <c r="E221" s="305"/>
      <c r="F221" s="306"/>
      <c r="G221" s="254"/>
    </row>
    <row r="222" spans="1:7" ht="15.75">
      <c r="A222" s="177"/>
      <c r="B222" s="76" t="s">
        <v>399</v>
      </c>
      <c r="C222" s="181"/>
      <c r="D222" s="170"/>
      <c r="E222" s="170"/>
      <c r="F222" s="27" t="s">
        <v>421</v>
      </c>
      <c r="G222" s="30"/>
    </row>
    <row r="223" spans="1:7" ht="15.75">
      <c r="A223" s="177"/>
      <c r="B223" s="160"/>
      <c r="C223" s="27" t="s">
        <v>350</v>
      </c>
      <c r="D223" s="160"/>
      <c r="E223" s="160"/>
      <c r="F223" s="27" t="s">
        <v>425</v>
      </c>
      <c r="G223" s="41">
        <f>SUM(G224)</f>
        <v>10230000</v>
      </c>
    </row>
    <row r="224" spans="1:7" ht="15.75">
      <c r="A224" s="177"/>
      <c r="B224" s="160"/>
      <c r="C224" s="160"/>
      <c r="D224" s="160" t="s">
        <v>351</v>
      </c>
      <c r="E224" s="160"/>
      <c r="F224" s="22" t="s">
        <v>352</v>
      </c>
      <c r="G224" s="53">
        <f>SUM(G225:G225)</f>
        <v>10230000</v>
      </c>
    </row>
    <row r="225" spans="1:7" ht="16.5" thickBot="1">
      <c r="A225" s="172" t="s">
        <v>518</v>
      </c>
      <c r="B225" s="170"/>
      <c r="C225" s="76"/>
      <c r="D225" s="170"/>
      <c r="E225" s="170" t="s">
        <v>353</v>
      </c>
      <c r="F225" s="23" t="s">
        <v>980</v>
      </c>
      <c r="G225" s="30">
        <v>10230000</v>
      </c>
    </row>
    <row r="226" spans="1:7" ht="30" customHeight="1">
      <c r="A226" s="360" t="s">
        <v>926</v>
      </c>
      <c r="B226" s="361"/>
      <c r="C226" s="361"/>
      <c r="D226" s="361"/>
      <c r="E226" s="361"/>
      <c r="F226" s="362"/>
      <c r="G226" s="249">
        <f>SUM(G229)</f>
        <v>160000</v>
      </c>
    </row>
    <row r="227" spans="1:7" ht="16.5" thickBot="1">
      <c r="A227" s="348" t="s">
        <v>668</v>
      </c>
      <c r="B227" s="305"/>
      <c r="C227" s="305"/>
      <c r="D227" s="305"/>
      <c r="E227" s="305"/>
      <c r="F227" s="306"/>
      <c r="G227" s="254"/>
    </row>
    <row r="228" spans="1:7" ht="15.75">
      <c r="A228" s="177"/>
      <c r="B228" s="76" t="s">
        <v>399</v>
      </c>
      <c r="C228" s="181"/>
      <c r="D228" s="170"/>
      <c r="E228" s="170"/>
      <c r="F228" s="27" t="s">
        <v>421</v>
      </c>
      <c r="G228" s="30"/>
    </row>
    <row r="229" spans="1:7" ht="15.75">
      <c r="A229" s="177"/>
      <c r="B229" s="160"/>
      <c r="C229" s="27" t="s">
        <v>350</v>
      </c>
      <c r="D229" s="160"/>
      <c r="E229" s="160"/>
      <c r="F229" s="27" t="s">
        <v>425</v>
      </c>
      <c r="G229" s="41">
        <f>SUM(G230)</f>
        <v>160000</v>
      </c>
    </row>
    <row r="230" spans="1:7" ht="15.75">
      <c r="A230" s="177"/>
      <c r="B230" s="160"/>
      <c r="C230" s="160"/>
      <c r="D230" s="160" t="s">
        <v>351</v>
      </c>
      <c r="E230" s="160"/>
      <c r="F230" s="22" t="s">
        <v>352</v>
      </c>
      <c r="G230" s="53">
        <f>SUM(G231:G231)</f>
        <v>160000</v>
      </c>
    </row>
    <row r="231" spans="1:7" ht="16.5" thickBot="1">
      <c r="A231" s="185" t="s">
        <v>519</v>
      </c>
      <c r="B231" s="176"/>
      <c r="C231" s="175"/>
      <c r="D231" s="176"/>
      <c r="E231" s="176" t="s">
        <v>353</v>
      </c>
      <c r="F231" s="23" t="s">
        <v>980</v>
      </c>
      <c r="G231" s="119">
        <v>160000</v>
      </c>
    </row>
    <row r="232" spans="1:7" ht="15.75">
      <c r="A232" s="316" t="s">
        <v>927</v>
      </c>
      <c r="B232" s="317"/>
      <c r="C232" s="317"/>
      <c r="D232" s="317"/>
      <c r="E232" s="317"/>
      <c r="F232" s="318"/>
      <c r="G232" s="246">
        <f>SUM(G233)</f>
        <v>1275000</v>
      </c>
    </row>
    <row r="233" spans="1:7" ht="15.75">
      <c r="A233" s="319" t="s">
        <v>928</v>
      </c>
      <c r="B233" s="320"/>
      <c r="C233" s="320"/>
      <c r="D233" s="320"/>
      <c r="E233" s="320"/>
      <c r="F233" s="321"/>
      <c r="G233" s="245">
        <f>SUM(G234+G240)</f>
        <v>1275000</v>
      </c>
    </row>
    <row r="234" spans="1:7" ht="15.75">
      <c r="A234" s="322" t="s">
        <v>929</v>
      </c>
      <c r="B234" s="323"/>
      <c r="C234" s="323"/>
      <c r="D234" s="323"/>
      <c r="E234" s="323"/>
      <c r="F234" s="324"/>
      <c r="G234" s="245">
        <f>SUM(G237)</f>
        <v>990000</v>
      </c>
    </row>
    <row r="235" spans="1:7" ht="29.25" customHeight="1" thickBot="1">
      <c r="A235" s="348" t="s">
        <v>676</v>
      </c>
      <c r="B235" s="305"/>
      <c r="C235" s="305"/>
      <c r="D235" s="305"/>
      <c r="E235" s="305"/>
      <c r="F235" s="306"/>
      <c r="G235" s="254"/>
    </row>
    <row r="236" spans="1:7" ht="15.75">
      <c r="A236" s="172"/>
      <c r="B236" s="27" t="s">
        <v>399</v>
      </c>
      <c r="C236" s="27"/>
      <c r="D236" s="169"/>
      <c r="E236" s="169"/>
      <c r="F236" s="27" t="s">
        <v>421</v>
      </c>
      <c r="G236" s="30"/>
    </row>
    <row r="237" spans="1:7" ht="15.75">
      <c r="A237" s="172"/>
      <c r="B237" s="160"/>
      <c r="C237" s="27" t="s">
        <v>350</v>
      </c>
      <c r="D237" s="160"/>
      <c r="E237" s="160"/>
      <c r="F237" s="27" t="s">
        <v>425</v>
      </c>
      <c r="G237" s="41">
        <f>SUM(G238)</f>
        <v>990000</v>
      </c>
    </row>
    <row r="238" spans="1:7" ht="15.75">
      <c r="A238" s="172"/>
      <c r="B238" s="160"/>
      <c r="C238" s="160"/>
      <c r="D238" s="160" t="s">
        <v>351</v>
      </c>
      <c r="E238" s="160"/>
      <c r="F238" s="22" t="s">
        <v>352</v>
      </c>
      <c r="G238" s="53">
        <f>SUM(G239)</f>
        <v>990000</v>
      </c>
    </row>
    <row r="239" spans="1:7" ht="16.5" thickBot="1">
      <c r="A239" s="185" t="s">
        <v>520</v>
      </c>
      <c r="B239" s="218"/>
      <c r="C239" s="218"/>
      <c r="D239" s="218"/>
      <c r="E239" s="176" t="s">
        <v>353</v>
      </c>
      <c r="F239" s="35" t="s">
        <v>429</v>
      </c>
      <c r="G239" s="119">
        <v>990000</v>
      </c>
    </row>
    <row r="240" spans="1:7" ht="15.75">
      <c r="A240" s="310" t="s">
        <v>930</v>
      </c>
      <c r="B240" s="311"/>
      <c r="C240" s="311"/>
      <c r="D240" s="311"/>
      <c r="E240" s="311"/>
      <c r="F240" s="312"/>
      <c r="G240" s="246">
        <f>SUM(G243)</f>
        <v>285000</v>
      </c>
    </row>
    <row r="241" spans="1:7" ht="27" customHeight="1" thickBot="1">
      <c r="A241" s="348" t="s">
        <v>676</v>
      </c>
      <c r="B241" s="305"/>
      <c r="C241" s="305"/>
      <c r="D241" s="305"/>
      <c r="E241" s="305"/>
      <c r="F241" s="306"/>
      <c r="G241" s="254"/>
    </row>
    <row r="242" spans="1:7" ht="15.75">
      <c r="A242" s="172"/>
      <c r="B242" s="27" t="s">
        <v>399</v>
      </c>
      <c r="C242" s="27"/>
      <c r="D242" s="169"/>
      <c r="E242" s="169"/>
      <c r="F242" s="27" t="s">
        <v>421</v>
      </c>
      <c r="G242" s="30"/>
    </row>
    <row r="243" spans="1:7" ht="15.75">
      <c r="A243" s="172"/>
      <c r="B243" s="160"/>
      <c r="C243" s="27" t="s">
        <v>350</v>
      </c>
      <c r="D243" s="160"/>
      <c r="E243" s="160"/>
      <c r="F243" s="27" t="s">
        <v>425</v>
      </c>
      <c r="G243" s="41">
        <f>SUM(G244)</f>
        <v>285000</v>
      </c>
    </row>
    <row r="244" spans="1:7" ht="15.75">
      <c r="A244" s="172"/>
      <c r="B244" s="160"/>
      <c r="C244" s="160"/>
      <c r="D244" s="160" t="s">
        <v>351</v>
      </c>
      <c r="E244" s="160"/>
      <c r="F244" s="22" t="s">
        <v>352</v>
      </c>
      <c r="G244" s="53">
        <f>SUM(G245)</f>
        <v>285000</v>
      </c>
    </row>
    <row r="245" spans="1:7" ht="16.5" thickBot="1">
      <c r="A245" s="172" t="s">
        <v>521</v>
      </c>
      <c r="B245" s="160"/>
      <c r="C245" s="160"/>
      <c r="D245" s="160"/>
      <c r="E245" s="170" t="s">
        <v>353</v>
      </c>
      <c r="F245" s="23" t="s">
        <v>429</v>
      </c>
      <c r="G245" s="30">
        <v>285000</v>
      </c>
    </row>
    <row r="246" spans="1:7" ht="16.5" thickBot="1">
      <c r="A246" s="307" t="s">
        <v>901</v>
      </c>
      <c r="B246" s="308"/>
      <c r="C246" s="308"/>
      <c r="D246" s="308"/>
      <c r="E246" s="308"/>
      <c r="F246" s="309"/>
      <c r="G246" s="96">
        <f>SUM(G2+G22+G106+G176+G232)</f>
        <v>66953576</v>
      </c>
    </row>
    <row r="249" ht="15.75">
      <c r="G249" s="5"/>
    </row>
    <row r="250" ht="15.75">
      <c r="G250" s="5"/>
    </row>
  </sheetData>
  <mergeCells count="60">
    <mergeCell ref="A25:F25"/>
    <mergeCell ref="A2:F2"/>
    <mergeCell ref="A3:F3"/>
    <mergeCell ref="A4:F4"/>
    <mergeCell ref="A5:F5"/>
    <mergeCell ref="A22:F22"/>
    <mergeCell ref="A23:F23"/>
    <mergeCell ref="A24:F24"/>
    <mergeCell ref="A166:F166"/>
    <mergeCell ref="A177:F177"/>
    <mergeCell ref="A240:F240"/>
    <mergeCell ref="A106:F106"/>
    <mergeCell ref="A107:F107"/>
    <mergeCell ref="A108:F108"/>
    <mergeCell ref="A109:F109"/>
    <mergeCell ref="A167:F167"/>
    <mergeCell ref="A137:F137"/>
    <mergeCell ref="A176:F176"/>
    <mergeCell ref="A246:F246"/>
    <mergeCell ref="A233:F233"/>
    <mergeCell ref="A232:F232"/>
    <mergeCell ref="A241:F241"/>
    <mergeCell ref="A234:F234"/>
    <mergeCell ref="A235:F235"/>
    <mergeCell ref="A101:F101"/>
    <mergeCell ref="A53:F53"/>
    <mergeCell ref="A54:F54"/>
    <mergeCell ref="A78:F78"/>
    <mergeCell ref="A79:F79"/>
    <mergeCell ref="A94:F94"/>
    <mergeCell ref="A95:F95"/>
    <mergeCell ref="A100:F100"/>
    <mergeCell ref="A178:F178"/>
    <mergeCell ref="A179:F179"/>
    <mergeCell ref="A184:F184"/>
    <mergeCell ref="A185:F185"/>
    <mergeCell ref="A208:F208"/>
    <mergeCell ref="A209:F209"/>
    <mergeCell ref="A190:F190"/>
    <mergeCell ref="A191:F191"/>
    <mergeCell ref="A196:F196"/>
    <mergeCell ref="A197:F197"/>
    <mergeCell ref="A110:F110"/>
    <mergeCell ref="A52:F52"/>
    <mergeCell ref="A226:F226"/>
    <mergeCell ref="A227:F227"/>
    <mergeCell ref="A214:F214"/>
    <mergeCell ref="A215:F215"/>
    <mergeCell ref="A220:F220"/>
    <mergeCell ref="A221:F221"/>
    <mergeCell ref="A202:F202"/>
    <mergeCell ref="A203:F203"/>
    <mergeCell ref="A34:F34"/>
    <mergeCell ref="A35:F35"/>
    <mergeCell ref="A40:F40"/>
    <mergeCell ref="A41:F41"/>
    <mergeCell ref="A46:F46"/>
    <mergeCell ref="A47:F47"/>
    <mergeCell ref="A69:F69"/>
    <mergeCell ref="A70:F70"/>
  </mergeCells>
  <printOptions horizontalCentered="1"/>
  <pageMargins left="0" right="0" top="0.984251968503937" bottom="0.984251968503937" header="0.5905511811023623" footer="0.4724409448818898"/>
  <pageSetup firstPageNumber="28" useFirstPageNumber="1" fitToHeight="8" horizontalDpi="300" verticalDpi="300" orientation="portrait" paperSize="9" scale="75" r:id="rId1"/>
  <headerFooter alignWithMargins="0">
    <oddHeader>&amp;C&amp;"Times New Roman,Bold"&amp;14RAZDJEL 005 - UPRAVNI ODJEL ZA ODGOJ, OBRAZOVANJE, SPORT I TEHNIČKU KULTURU</oddHeader>
    <oddFooter>&amp;C&amp;"Times New Roman,Regular"&amp;16&amp;P</oddFooter>
  </headerFooter>
  <rowBreaks count="5" manualBreakCount="5">
    <brk id="51" max="6" man="1"/>
    <brk id="99" max="6" man="1"/>
    <brk id="146" max="6" man="1"/>
    <brk id="195" max="6" man="1"/>
    <brk id="2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Barbara Batelić</cp:lastModifiedBy>
  <cp:lastPrinted>2007-11-14T09:43:42Z</cp:lastPrinted>
  <dcterms:created xsi:type="dcterms:W3CDTF">2002-03-10T11:02:41Z</dcterms:created>
  <dcterms:modified xsi:type="dcterms:W3CDTF">2007-11-14T10:24:48Z</dcterms:modified>
  <cp:category/>
  <cp:version/>
  <cp:contentType/>
  <cp:contentStatus/>
</cp:coreProperties>
</file>