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3\30.06.2023\"/>
    </mc:Choice>
  </mc:AlternateContent>
  <xr:revisionPtr revIDLastSave="0" documentId="13_ncr:1_{002F5A73-390D-4B1D-AC47-E28836E19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" sheetId="1" r:id="rId1"/>
  </sheets>
  <definedNames>
    <definedName name="_xlnm._FilterDatabase" localSheetId="0" hidden="1">'POTRAŽIVANJA '!$A$2:$N$2</definedName>
    <definedName name="_xlnm.Print_Titles" localSheetId="0">'POTRAŽIVANJA '!$2:$3</definedName>
    <definedName name="_xlnm.Print_Area" localSheetId="0">'POTRAŽIVANJA '!$A$1:$N$54</definedName>
    <definedName name="Z_0104055D_4F86_418B_A092_43076E5DAB68_.wvu.FilterData" localSheetId="0" hidden="1">'POTRAŽIVANJA '!$A$2:$N$2</definedName>
    <definedName name="Z_03445B5C_49D0_440B_BC0D_86CAF9BBA1EB_.wvu.Cols" localSheetId="0" hidden="1">'POTRAŽIVANJA '!#REF!,'POTRAŽIVANJA '!#REF!</definedName>
    <definedName name="Z_03445B5C_49D0_440B_BC0D_86CAF9BBA1EB_.wvu.FilterData" localSheetId="0" hidden="1">'POTRAŽIVANJA '!$A$2:$N$2</definedName>
    <definedName name="Z_03445B5C_49D0_440B_BC0D_86CAF9BBA1EB_.wvu.PrintArea" localSheetId="0" hidden="1">'POTRAŽIVANJA '!$A$1:$N$54</definedName>
    <definedName name="Z_03445B5C_49D0_440B_BC0D_86CAF9BBA1EB_.wvu.PrintTitles" localSheetId="0" hidden="1">'POTRAŽIVANJA '!$2:$3</definedName>
    <definedName name="Z_0A3FC11F_8BD3_4FB4_AED3_E6B3C53DF8B6_.wvu.FilterData" localSheetId="0" hidden="1">'POTRAŽIVANJA '!$A$2:$N$2</definedName>
    <definedName name="Z_1285AB19_9522_4B0A_BEC0_749BF7FEE887_.wvu.Cols" localSheetId="0" hidden="1">'POTRAŽIVANJA '!#REF!</definedName>
    <definedName name="Z_1285AB19_9522_4B0A_BEC0_749BF7FEE887_.wvu.FilterData" localSheetId="0" hidden="1">'POTRAŽIVANJA '!$A$2:$N$2</definedName>
    <definedName name="Z_1285AB19_9522_4B0A_BEC0_749BF7FEE887_.wvu.PrintArea" localSheetId="0" hidden="1">'POTRAŽIVANJA '!$A$1:$N$54</definedName>
    <definedName name="Z_1285AB19_9522_4B0A_BEC0_749BF7FEE887_.wvu.PrintTitles" localSheetId="0" hidden="1">'POTRAŽIVANJA '!$2:$3</definedName>
    <definedName name="Z_1C6BE7DE_D2D0_40FF_A180_01CCB7FF2580_.wvu.Cols" localSheetId="0" hidden="1">'POTRAŽIVANJA '!#REF!,'POTRAŽIVANJA '!#REF!,'POTRAŽIVANJA '!#REF!</definedName>
    <definedName name="Z_1C6BE7DE_D2D0_40FF_A180_01CCB7FF2580_.wvu.FilterData" localSheetId="0" hidden="1">'POTRAŽIVANJA '!$A$2:$N$2</definedName>
    <definedName name="Z_1C6BE7DE_D2D0_40FF_A180_01CCB7FF2580_.wvu.PrintArea" localSheetId="0" hidden="1">'POTRAŽIVANJA '!$A$1:$N$54</definedName>
    <definedName name="Z_1C6BE7DE_D2D0_40FF_A180_01CCB7FF2580_.wvu.PrintTitles" localSheetId="0" hidden="1">'POTRAŽIVANJA '!$2:$3</definedName>
    <definedName name="Z_1DA93417_905B_41CD_AC99_CCBBC2B535C0_.wvu.FilterData" localSheetId="0" hidden="1">'POTRAŽIVANJA '!$A$2:$N$2</definedName>
    <definedName name="Z_262564CE_2687_4613_ABE5_2D314BEBF817_.wvu.FilterData" localSheetId="0" hidden="1">'POTRAŽIVANJA '!$A$2:$N$2</definedName>
    <definedName name="Z_287BB99E_4494_4C80_9BF5_A16ED9F406F9_.wvu.Cols" localSheetId="0" hidden="1">'POTRAŽIVANJA '!#REF!,'POTRAŽIVANJA '!#REF!</definedName>
    <definedName name="Z_287BB99E_4494_4C80_9BF5_A16ED9F406F9_.wvu.FilterData" localSheetId="0" hidden="1">'POTRAŽIVANJA '!$A$2:$N$2</definedName>
    <definedName name="Z_287BB99E_4494_4C80_9BF5_A16ED9F406F9_.wvu.PrintArea" localSheetId="0" hidden="1">'POTRAŽIVANJA '!$A$1:$N$54</definedName>
    <definedName name="Z_287BB99E_4494_4C80_9BF5_A16ED9F406F9_.wvu.PrintTitles" localSheetId="0" hidden="1">'POTRAŽIVANJA '!$2:$3</definedName>
    <definedName name="Z_39A49891_94B4_414B_A9AD_C01B17B74E79_.wvu.Cols" localSheetId="0" hidden="1">'POTRAŽIVANJA '!#REF!,'POTRAŽIVANJA '!#REF!</definedName>
    <definedName name="Z_39A49891_94B4_414B_A9AD_C01B17B74E79_.wvu.FilterData" localSheetId="0" hidden="1">'POTRAŽIVANJA '!$A$2:$N$2</definedName>
    <definedName name="Z_39A49891_94B4_414B_A9AD_C01B17B74E79_.wvu.PrintArea" localSheetId="0" hidden="1">'POTRAŽIVANJA '!$A$1:$N$54</definedName>
    <definedName name="Z_39A49891_94B4_414B_A9AD_C01B17B74E79_.wvu.PrintTitles" localSheetId="0" hidden="1">'POTRAŽIVANJA '!$2:$3</definedName>
    <definedName name="Z_39B00C26_8CFC_412B_9BE2_DA412E23708F_.wvu.FilterData" localSheetId="0" hidden="1">'POTRAŽIVANJA '!$A$2:$N$2</definedName>
    <definedName name="Z_4B0B6631_6659_4355_B2D5_A2D4E589B09D_.wvu.FilterData" localSheetId="0" hidden="1">'POTRAŽIVANJA '!$A$2:$N$2</definedName>
    <definedName name="Z_4C3A2165_2CD6_4DA0_A63C_CCAADA037260_.wvu.FilterData" localSheetId="0" hidden="1">'POTRAŽIVANJA '!$A$2:$N$2</definedName>
    <definedName name="Z_4F436F5E_397A_47A2_806E_F3484E3158AB_.wvu.FilterData" localSheetId="0" hidden="1">'POTRAŽIVANJA '!$A$2:$N$2</definedName>
    <definedName name="Z_57242146_31A6_40EB_88F2_E4693567316F_.wvu.FilterData" localSheetId="0" hidden="1">'POTRAŽIVANJA '!$A$2:$N$2</definedName>
    <definedName name="Z_69C9F101_52CF_453D_A718_3D5CFF44C284_.wvu.FilterData" localSheetId="0" hidden="1">'POTRAŽIVANJA '!$A$2:$N$2</definedName>
    <definedName name="Z_6A72E99D_97AF_4CDF_8734_D3BD6927719C_.wvu.FilterData" localSheetId="0" hidden="1">'POTRAŽIVANJA '!$A$2:$N$2</definedName>
    <definedName name="Z_6BEA5760_B5C1_440F_894D_9BA184D9228C_.wvu.FilterData" localSheetId="0" hidden="1">'POTRAŽIVANJA '!$A$2:$N$2</definedName>
    <definedName name="Z_6C5545EE_576C_4DE7_9249_27B326B008BF_.wvu.FilterData" localSheetId="0" hidden="1">'POTRAŽIVANJA '!$A$2:$N$2</definedName>
    <definedName name="Z_73FDEF46_0CD4_43F5_8459_3122D65158EC_.wvu.FilterData" localSheetId="0" hidden="1">'POTRAŽIVANJA '!$A$2:$N$2</definedName>
    <definedName name="Z_796CC579_20C1_45F7_888A_DC7F1BA10AA8_.wvu.FilterData" localSheetId="0" hidden="1">'POTRAŽIVANJA '!$A$2:$N$2</definedName>
    <definedName name="Z_802D023E_FDC7_4E6D_A65F_8F29BC86F961_.wvu.FilterData" localSheetId="0" hidden="1">'POTRAŽIVANJA '!$A$2:$N$2</definedName>
    <definedName name="Z_8A729B9F_3337_4071_951E_CA86BAEE6893_.wvu.FilterData" localSheetId="0" hidden="1">'POTRAŽIVANJA '!$A$2:$N$2</definedName>
    <definedName name="Z_972E8E52_169D_4E32_815F_7150F4E4E164_.wvu.FilterData" localSheetId="0" hidden="1">'POTRAŽIVANJA '!$A$2:$N$2</definedName>
    <definedName name="Z_9BFBF61C_DBA2_4EC4_9A5E_913A5B6BF06E_.wvu.FilterData" localSheetId="0" hidden="1">'POTRAŽIVANJA '!$A$2:$N$2</definedName>
    <definedName name="Z_A59F6773_5C54_49F5_8494_4E00ACC21610_.wvu.FilterData" localSheetId="0" hidden="1">'POTRAŽIVANJA '!$A$2:$N$2</definedName>
    <definedName name="Z_B1D981AC_BF34_4C8C_9AD3_B7F961F3C03B_.wvu.Cols" localSheetId="0" hidden="1">'POTRAŽIVANJA '!#REF!,'POTRAŽIVANJA '!#REF!</definedName>
    <definedName name="Z_B1D981AC_BF34_4C8C_9AD3_B7F961F3C03B_.wvu.FilterData" localSheetId="0" hidden="1">'POTRAŽIVANJA '!$A$2:$N$2</definedName>
    <definedName name="Z_B1D981AC_BF34_4C8C_9AD3_B7F961F3C03B_.wvu.PrintArea" localSheetId="0" hidden="1">'POTRAŽIVANJA '!$A$1:$N$54</definedName>
    <definedName name="Z_B1D981AC_BF34_4C8C_9AD3_B7F961F3C03B_.wvu.PrintTitles" localSheetId="0" hidden="1">'POTRAŽIVANJA '!$2:$3</definedName>
    <definedName name="Z_B82ACAB2_19D0_4FEC_ABD7_A6630A628455_.wvu.FilterData" localSheetId="0" hidden="1">'POTRAŽIVANJA '!$A$2:$N$2</definedName>
    <definedName name="Z_B84FA236_DC69_46E3_BCF5_35208B536009_.wvu.FilterData" localSheetId="0" hidden="1">'POTRAŽIVANJA '!$A$2:$N$2</definedName>
    <definedName name="Z_CA8981AF_FE57_4DF7_960F_295751C92B8D_.wvu.FilterData" localSheetId="0" hidden="1">'POTRAŽIVANJA '!$A$2:$N$2</definedName>
    <definedName name="Z_D0AAB196_C177_40A9_AA76_76AE7C874846_.wvu.FilterData" localSheetId="0" hidden="1">'POTRAŽIVANJA '!$A$2:$N$2</definedName>
    <definedName name="Z_D11D6AA0_EDFE_4E07_8ADC_865141EACEB2_.wvu.Cols" localSheetId="0" hidden="1">'POTRAŽIVANJA '!#REF!,'POTRAŽIVANJA '!#REF!,'POTRAŽIVANJA '!#REF!</definedName>
    <definedName name="Z_D11D6AA0_EDFE_4E07_8ADC_865141EACEB2_.wvu.FilterData" localSheetId="0" hidden="1">'POTRAŽIVANJA '!$A$2:$N$2</definedName>
    <definedName name="Z_D11D6AA0_EDFE_4E07_8ADC_865141EACEB2_.wvu.PrintArea" localSheetId="0" hidden="1">'POTRAŽIVANJA '!$A$1:$N$54</definedName>
    <definedName name="Z_D11D6AA0_EDFE_4E07_8ADC_865141EACEB2_.wvu.PrintTitles" localSheetId="0" hidden="1">'POTRAŽIVANJA '!$2:$3</definedName>
    <definedName name="Z_D3A61B8E_B80B_4891_82C2_7853BFCB940C_.wvu.Cols" localSheetId="0" hidden="1">'POTRAŽIVANJA '!#REF!,'POTRAŽIVANJA '!#REF!,'POTRAŽIVANJA '!#REF!</definedName>
    <definedName name="Z_D3A61B8E_B80B_4891_82C2_7853BFCB940C_.wvu.FilterData" localSheetId="0" hidden="1">'POTRAŽIVANJA '!$A$2:$N$2</definedName>
    <definedName name="Z_D3A61B8E_B80B_4891_82C2_7853BFCB940C_.wvu.PrintArea" localSheetId="0" hidden="1">'POTRAŽIVANJA '!$A$1:$N$54</definedName>
    <definedName name="Z_D3A61B8E_B80B_4891_82C2_7853BFCB940C_.wvu.PrintTitles" localSheetId="0" hidden="1">'POTRAŽIVANJA '!$2:$3</definedName>
    <definedName name="Z_D49C9A08_97E7_437C_9255_11E4C9457AA9_.wvu.FilterData" localSheetId="0" hidden="1">'POTRAŽIVANJA '!$A$2:$N$2</definedName>
    <definedName name="Z_D5312685_68D1_4392_8639_9B07EED8E0B4_.wvu.FilterData" localSheetId="0" hidden="1">'POTRAŽIVANJA '!$A$2:$N$2</definedName>
    <definedName name="Z_DFAFD835_CF82_4EC8_9993_62C21F0EA5F2_.wvu.FilterData" localSheetId="0" hidden="1">'POTRAŽIVANJA '!$A$2:$N$2</definedName>
    <definedName name="Z_F7C46E8F_DEA1_43A0_A20A_41B044493F36_.wvu.FilterData" localSheetId="0" hidden="1">'POTRAŽIVANJA '!$A$2:$N$2</definedName>
    <definedName name="Z_FCC78B18_1C4A_4200_9EB7_014DEC4CEC97_.wvu.Cols" localSheetId="0" hidden="1">'POTRAŽIVANJA '!#REF!,'POTRAŽIVANJA '!#REF!</definedName>
    <definedName name="Z_FCC78B18_1C4A_4200_9EB7_014DEC4CEC97_.wvu.FilterData" localSheetId="0" hidden="1">'POTRAŽIVANJA '!$A$2:$N$2</definedName>
    <definedName name="Z_FCC78B18_1C4A_4200_9EB7_014DEC4CEC97_.wvu.PrintArea" localSheetId="0" hidden="1">'POTRAŽIVANJA '!$A$1:$N$54</definedName>
    <definedName name="Z_FCC78B18_1C4A_4200_9EB7_014DEC4CEC97_.wvu.PrintTitles" localSheetId="0" hidden="1">'POTRAŽIVANJA '!$2:$3</definedName>
    <definedName name="Z_FF88790F_B3A8_43E0_9E45_6D97494C5053_.wvu.Cols" localSheetId="0" hidden="1">'POTRAŽIVANJA '!#REF!</definedName>
    <definedName name="Z_FF88790F_B3A8_43E0_9E45_6D97494C5053_.wvu.FilterData" localSheetId="0" hidden="1">'POTRAŽIVANJA '!$A$2:$N$2</definedName>
    <definedName name="Z_FF88790F_B3A8_43E0_9E45_6D97494C5053_.wvu.PrintArea" localSheetId="0" hidden="1">'POTRAŽIVANJA '!$A$1:$N$54</definedName>
    <definedName name="Z_FF88790F_B3A8_43E0_9E45_6D97494C5053_.wvu.PrintTitles" localSheetId="0" hidden="1">'POTRAŽIVANJA '!$2:$3</definedName>
  </definedNames>
  <calcPr calcId="181029"/>
  <customWorkbookViews>
    <customWorkbookView name="Fabris Igor - Personal View" guid="{D3A61B8E-B80B-4891-82C2-7853BFCB940C}" mergeInterval="0" personalView="1" maximized="1" xWindow="-8" yWindow="-8" windowWidth="1936" windowHeight="1056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bbatelic - Personal View" guid="{D11D6AA0-EDFE-4E07-8ADC-865141EACEB2}" mergeInterval="0" personalView="1" maximized="1" xWindow="1" yWindow="1" windowWidth="1276" windowHeight="804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Batelić Barbara - osobni prikaz" guid="{1C6BE7DE-D2D0-40FF-A180-01CCB7FF258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N51" i="1" l="1"/>
  <c r="N50" i="1"/>
  <c r="N49" i="1"/>
  <c r="N48" i="1"/>
  <c r="N47" i="1"/>
  <c r="H53" i="1"/>
  <c r="G50" i="1"/>
  <c r="G51" i="1"/>
  <c r="G52" i="1"/>
  <c r="F53" i="1"/>
  <c r="E50" i="1"/>
  <c r="E51" i="1"/>
  <c r="E52" i="1"/>
  <c r="D53" i="1"/>
  <c r="N45" i="1"/>
  <c r="N44" i="1"/>
  <c r="M43" i="1"/>
  <c r="N43" i="1" s="1"/>
  <c r="M41" i="1"/>
  <c r="N36" i="1"/>
  <c r="N37" i="1"/>
  <c r="N38" i="1"/>
  <c r="N39" i="1"/>
  <c r="N40" i="1"/>
  <c r="I41" i="1"/>
  <c r="J41" i="1"/>
  <c r="K41" i="1"/>
  <c r="L41" i="1"/>
  <c r="N33" i="1"/>
  <c r="N32" i="1"/>
  <c r="M31" i="1"/>
  <c r="N31" i="1" s="1"/>
  <c r="N29" i="1"/>
  <c r="N28" i="1"/>
  <c r="N27" i="1"/>
  <c r="N24" i="1"/>
  <c r="N23" i="1"/>
  <c r="M20" i="1"/>
  <c r="N20" i="1" s="1"/>
  <c r="M19" i="1"/>
  <c r="N19" i="1" s="1"/>
  <c r="N18" i="1"/>
  <c r="N17" i="1"/>
  <c r="N12" i="1"/>
  <c r="I12" i="1"/>
  <c r="J11" i="1"/>
  <c r="N11" i="1" s="1"/>
  <c r="N10" i="1"/>
  <c r="N41" i="1" l="1"/>
  <c r="M53" i="1" l="1"/>
  <c r="L53" i="1"/>
  <c r="K53" i="1"/>
  <c r="J53" i="1"/>
  <c r="I53" i="1"/>
  <c r="E49" i="1"/>
  <c r="G49" i="1" s="1"/>
  <c r="E48" i="1"/>
  <c r="G48" i="1" s="1"/>
  <c r="E47" i="1"/>
  <c r="M46" i="1"/>
  <c r="L46" i="1"/>
  <c r="K46" i="1"/>
  <c r="J46" i="1"/>
  <c r="I46" i="1"/>
  <c r="H46" i="1"/>
  <c r="F46" i="1"/>
  <c r="D46" i="1"/>
  <c r="E45" i="1"/>
  <c r="G45" i="1" s="1"/>
  <c r="E44" i="1"/>
  <c r="G44" i="1" s="1"/>
  <c r="N46" i="1"/>
  <c r="E43" i="1"/>
  <c r="G43" i="1" s="1"/>
  <c r="H41" i="1"/>
  <c r="F41" i="1"/>
  <c r="D41" i="1"/>
  <c r="E40" i="1"/>
  <c r="G40" i="1" s="1"/>
  <c r="E39" i="1"/>
  <c r="G39" i="1" s="1"/>
  <c r="E38" i="1"/>
  <c r="G38" i="1" s="1"/>
  <c r="E37" i="1"/>
  <c r="G37" i="1" s="1"/>
  <c r="E36" i="1"/>
  <c r="M34" i="1"/>
  <c r="L34" i="1"/>
  <c r="K34" i="1"/>
  <c r="J34" i="1"/>
  <c r="I34" i="1"/>
  <c r="H34" i="1"/>
  <c r="F34" i="1"/>
  <c r="D34" i="1"/>
  <c r="E33" i="1"/>
  <c r="G33" i="1" s="1"/>
  <c r="E32" i="1"/>
  <c r="G32" i="1" s="1"/>
  <c r="N34" i="1"/>
  <c r="E31" i="1"/>
  <c r="G31" i="1" s="1"/>
  <c r="M30" i="1"/>
  <c r="M35" i="1" s="1"/>
  <c r="L30" i="1"/>
  <c r="K30" i="1"/>
  <c r="K35" i="1" s="1"/>
  <c r="J30" i="1"/>
  <c r="I30" i="1"/>
  <c r="I35" i="1" s="1"/>
  <c r="H30" i="1"/>
  <c r="F30" i="1"/>
  <c r="D30" i="1"/>
  <c r="E29" i="1"/>
  <c r="G29" i="1" s="1"/>
  <c r="E28" i="1"/>
  <c r="G28" i="1" s="1"/>
  <c r="E27" i="1"/>
  <c r="M25" i="1"/>
  <c r="L25" i="1"/>
  <c r="K25" i="1"/>
  <c r="J25" i="1"/>
  <c r="I25" i="1"/>
  <c r="H25" i="1"/>
  <c r="F25" i="1"/>
  <c r="D25" i="1"/>
  <c r="E24" i="1"/>
  <c r="G24" i="1" s="1"/>
  <c r="E23" i="1"/>
  <c r="N22" i="1"/>
  <c r="E22" i="1"/>
  <c r="G22" i="1" s="1"/>
  <c r="M21" i="1"/>
  <c r="L21" i="1"/>
  <c r="K21" i="1"/>
  <c r="J21" i="1"/>
  <c r="I21" i="1"/>
  <c r="H21" i="1"/>
  <c r="F21" i="1"/>
  <c r="D21" i="1"/>
  <c r="E20" i="1"/>
  <c r="G20" i="1" s="1"/>
  <c r="E19" i="1"/>
  <c r="G19" i="1" s="1"/>
  <c r="E18" i="1"/>
  <c r="G18" i="1" s="1"/>
  <c r="N21" i="1"/>
  <c r="E17" i="1"/>
  <c r="G17" i="1" s="1"/>
  <c r="M16" i="1"/>
  <c r="L16" i="1"/>
  <c r="K16" i="1"/>
  <c r="J16" i="1"/>
  <c r="I16" i="1"/>
  <c r="H16" i="1"/>
  <c r="F16" i="1"/>
  <c r="D16" i="1"/>
  <c r="D14" i="1" s="1"/>
  <c r="N15" i="1"/>
  <c r="N16" i="1" s="1"/>
  <c r="E15" i="1"/>
  <c r="E16" i="1" s="1"/>
  <c r="M13" i="1"/>
  <c r="L13" i="1"/>
  <c r="K13" i="1"/>
  <c r="J13" i="1"/>
  <c r="I13" i="1"/>
  <c r="H13" i="1"/>
  <c r="F13" i="1"/>
  <c r="D13" i="1"/>
  <c r="E12" i="1"/>
  <c r="N13" i="1"/>
  <c r="E11" i="1"/>
  <c r="G11" i="1" s="1"/>
  <c r="E10" i="1"/>
  <c r="L9" i="1"/>
  <c r="K9" i="1"/>
  <c r="I9" i="1"/>
  <c r="H9" i="1"/>
  <c r="F9" i="1"/>
  <c r="D9" i="1"/>
  <c r="N8" i="1"/>
  <c r="E8" i="1"/>
  <c r="G8" i="1" s="1"/>
  <c r="N7" i="1"/>
  <c r="E7" i="1"/>
  <c r="G7" i="1" s="1"/>
  <c r="N6" i="1"/>
  <c r="E6" i="1"/>
  <c r="G6" i="1" s="1"/>
  <c r="N5" i="1"/>
  <c r="J9" i="1"/>
  <c r="E5" i="1"/>
  <c r="G5" i="1" s="1"/>
  <c r="N4" i="1"/>
  <c r="E4" i="1"/>
  <c r="L14" i="1" l="1"/>
  <c r="K14" i="1"/>
  <c r="K26" i="1" s="1"/>
  <c r="E53" i="1"/>
  <c r="E41" i="1"/>
  <c r="J35" i="1"/>
  <c r="F35" i="1"/>
  <c r="D35" i="1"/>
  <c r="E30" i="1"/>
  <c r="I14" i="1"/>
  <c r="I26" i="1" s="1"/>
  <c r="I42" i="1" s="1"/>
  <c r="I54" i="1" s="1"/>
  <c r="M14" i="1"/>
  <c r="M26" i="1" s="1"/>
  <c r="H35" i="1"/>
  <c r="L35" i="1"/>
  <c r="N25" i="1"/>
  <c r="N14" i="1" s="1"/>
  <c r="N26" i="1" s="1"/>
  <c r="N30" i="1"/>
  <c r="N53" i="1"/>
  <c r="G34" i="1"/>
  <c r="G30" i="1"/>
  <c r="E25" i="1"/>
  <c r="J14" i="1"/>
  <c r="J26" i="1" s="1"/>
  <c r="J42" i="1" s="1"/>
  <c r="J54" i="1" s="1"/>
  <c r="H14" i="1"/>
  <c r="H26" i="1" s="1"/>
  <c r="F14" i="1"/>
  <c r="F26" i="1" s="1"/>
  <c r="F42" i="1" s="1"/>
  <c r="F54" i="1" s="1"/>
  <c r="D26" i="1"/>
  <c r="E13" i="1"/>
  <c r="K42" i="1"/>
  <c r="K54" i="1" s="1"/>
  <c r="L26" i="1"/>
  <c r="E9" i="1"/>
  <c r="G21" i="1"/>
  <c r="G46" i="1"/>
  <c r="N9" i="1"/>
  <c r="N35" i="1"/>
  <c r="E21" i="1"/>
  <c r="E14" i="1" s="1"/>
  <c r="E46" i="1"/>
  <c r="G4" i="1"/>
  <c r="G9" i="1" s="1"/>
  <c r="G10" i="1"/>
  <c r="G13" i="1" s="1"/>
  <c r="G15" i="1"/>
  <c r="G16" i="1" s="1"/>
  <c r="E34" i="1"/>
  <c r="E35" i="1" s="1"/>
  <c r="M9" i="1"/>
  <c r="G23" i="1"/>
  <c r="G25" i="1" s="1"/>
  <c r="G36" i="1"/>
  <c r="G41" i="1" s="1"/>
  <c r="G47" i="1"/>
  <c r="G53" i="1" s="1"/>
  <c r="E26" i="1" l="1"/>
  <c r="D42" i="1"/>
  <c r="D54" i="1" s="1"/>
  <c r="H42" i="1"/>
  <c r="H54" i="1" s="1"/>
  <c r="L42" i="1"/>
  <c r="L54" i="1" s="1"/>
  <c r="G35" i="1"/>
  <c r="M42" i="1"/>
  <c r="M54" i="1" s="1"/>
  <c r="E42" i="1"/>
  <c r="E54" i="1" s="1"/>
  <c r="N42" i="1"/>
  <c r="N54" i="1" s="1"/>
  <c r="G14" i="1"/>
  <c r="G26" i="1" s="1"/>
  <c r="G42" i="1" l="1"/>
  <c r="G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dsain</author>
  </authors>
  <commentList>
    <comment ref="I43" authorId="0" shapeId="0" xr:uid="{38027BB4-8E90-4391-93DA-689814867692}">
      <text>
        <r>
          <rPr>
            <b/>
            <sz val="9"/>
            <color indexed="81"/>
            <rFont val="Segoe UI"/>
            <family val="2"/>
            <charset val="238"/>
          </rPr>
          <t>dsain:</t>
        </r>
        <r>
          <rPr>
            <sz val="9"/>
            <color indexed="81"/>
            <rFont val="Segoe UI"/>
            <family val="2"/>
            <charset val="238"/>
          </rPr>
          <t xml:space="preserve">
iz tabele opomene</t>
        </r>
      </text>
    </comment>
  </commentList>
</comments>
</file>

<file path=xl/sharedStrings.xml><?xml version="1.0" encoding="utf-8"?>
<sst xmlns="http://schemas.openxmlformats.org/spreadsheetml/2006/main" count="120" uniqueCount="118">
  <si>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</si>
  <si>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</si>
  <si>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</si>
  <si>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</si>
  <si>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</si>
  <si>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</si>
  <si>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</si>
  <si>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</si>
  <si>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</si>
  <si>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</si>
  <si>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</si>
  <si>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</si>
  <si>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</si>
  <si>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</si>
  <si>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</si>
  <si>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</si>
  <si>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</si>
  <si>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</si>
  <si>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</si>
  <si>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</si>
  <si>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</si>
  <si>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</si>
  <si>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</si>
  <si>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</si>
  <si>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</si>
  <si>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</si>
  <si>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</si>
  <si>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</si>
  <si>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</si>
  <si>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</si>
  <si>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</si>
  <si>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</si>
  <si>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</si>
  <si>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</si>
  <si>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</si>
  <si>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</si>
  <si>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</si>
  <si>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</si>
  <si>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</si>
  <si>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</si>
  <si>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</si>
  <si>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</si>
  <si>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</si>
  <si>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</si>
  <si>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</si>
  <si>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</si>
  <si>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</si>
  <si>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</si>
  <si>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</si>
  <si>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</si>
  <si>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</si>
  <si>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</si>
  <si>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</si>
  <si>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</si>
  <si>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</si>
  <si>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</si>
  <si>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</si>
  <si>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</si>
  <si>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</si>
  <si>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</si>
  <si>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</si>
  <si>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</si>
  <si>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</si>
  <si>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</si>
  <si>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</si>
  <si>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</si>
  <si>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</si>
  <si>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</si>
  <si>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</si>
  <si>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</si>
  <si>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</si>
  <si>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</si>
  <si>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</si>
  <si>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</si>
  <si>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</si>
  <si>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</si>
  <si>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</si>
  <si>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</si>
  <si>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</si>
  <si>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</si>
  <si>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</si>
  <si>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</si>
  <si>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</si>
  <si>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</si>
  <si>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</si>
  <si>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</si>
  <si>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</si>
  <si>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</si>
  <si>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</si>
  <si>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</si>
  <si>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</si>
  <si>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</si>
  <si>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</si>
  <si>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</si>
  <si>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</si>
  <si>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124
1291
1292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</si>
  <si>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</si>
  <si>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</si>
  <si>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</si>
  <si>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</si>
  <si>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</si>
  <si>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13 (9+10+11+12)</t>
  </si>
  <si>
    <t>1241101</t>
  </si>
  <si>
    <t>Potraživanje za više plaćen porez i prirez na dohodak</t>
  </si>
  <si>
    <t>10</t>
  </si>
  <si>
    <t>19</t>
  </si>
  <si>
    <t>GRAD PULA - POLA STANJE POTRAŽIVANJA NA DAN 30.06.2023.</t>
  </si>
  <si>
    <t>Potraživanja (stanje 30.06)</t>
  </si>
  <si>
    <t>Potraživanja tekuće 2023. godine dospjela</t>
  </si>
  <si>
    <t>Ovrhe saldo
30.06.2023.</t>
  </si>
  <si>
    <t>Mjenice i zadužnice
u 2023. - saldo</t>
  </si>
  <si>
    <t>Poslane opomene u 2023.</t>
  </si>
  <si>
    <t>1245101</t>
  </si>
  <si>
    <t>Potraživanja za više plaćene doprinose za zdravstveno osiguranje</t>
  </si>
  <si>
    <t>124520</t>
  </si>
  <si>
    <t>Potraživanja za više plaćene doprinose za mirovinsko osiguranje</t>
  </si>
  <si>
    <t>123</t>
  </si>
  <si>
    <t>Potraživanja od zaposlenih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</si>
</sst>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2" fillId="0" borderId="1" xfId="0" applyNumberFormat="1" applyFont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58"/>
  <sheetViews>
    <sheetView showGridLines="0" tabSelected="1" zoomScaleNormal="100" zoomScaleSheetLayoutView="80" zoomScalePageLayoutView="50" workbookViewId="0">
      <pane xSplit="3" ySplit="2" topLeftCell="E45" activePane="bottomRight" state="frozen"/>
      <selection pane="topRight" activeCell="L1" sqref="L1"/>
      <selection pane="bottomLeft" activeCell="A3" sqref="A3"/>
      <selection pane="bottomRight" activeCell="I47" sqref="I47:N52"/>
    </sheetView>
  </sheetViews>
  <sheetFormatPr defaultRowHeight="13.2" x14ac:dyDescent="0.25"/>
  <cols>
    <col min="1" max="1" width="5.88671875" style="42" customWidth="1"/>
    <col min="2" max="2" width="10" style="42" customWidth="1"/>
    <col min="3" max="3" width="47.5546875" style="42" customWidth="1"/>
    <col min="4" max="4" width="15.88671875" style="42" customWidth="1"/>
    <col min="5" max="5" width="15" style="42" bestFit="1" customWidth="1"/>
    <col min="6" max="8" width="13.88671875" style="42" bestFit="1" customWidth="1"/>
    <col min="9" max="9" width="15.21875" style="42" bestFit="1" customWidth="1"/>
    <col min="10" max="10" width="14.33203125" style="42" bestFit="1" customWidth="1"/>
    <col min="11" max="11" width="12.6640625" style="42" bestFit="1" customWidth="1"/>
    <col min="12" max="12" width="13.21875" style="42" bestFit="1" customWidth="1"/>
    <col min="13" max="13" width="13.88671875" style="42" bestFit="1" customWidth="1"/>
    <col min="14" max="14" width="14" style="42" bestFit="1" customWidth="1"/>
    <col min="15" max="15" width="13.88671875" style="42" customWidth="1"/>
    <col min="16" max="16384" width="8.88671875" style="42"/>
  </cols>
  <sheetData>
    <row r="1" spans="1:14" ht="35.25" customHeight="1" x14ac:dyDescent="0.4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9.25" customHeight="1" x14ac:dyDescent="0.25">
      <c r="A2" s="8" t="s">
        <v>92</v>
      </c>
      <c r="B2" s="8" t="s">
        <v>0</v>
      </c>
      <c r="C2" s="9" t="s">
        <v>1</v>
      </c>
      <c r="D2" s="9" t="s">
        <v>107</v>
      </c>
      <c r="E2" s="9" t="s">
        <v>2</v>
      </c>
      <c r="F2" s="9" t="s">
        <v>3</v>
      </c>
      <c r="G2" s="9" t="s">
        <v>79</v>
      </c>
      <c r="H2" s="9" t="s">
        <v>108</v>
      </c>
      <c r="I2" s="9" t="s">
        <v>111</v>
      </c>
      <c r="J2" s="10" t="s">
        <v>80</v>
      </c>
      <c r="K2" s="10" t="s">
        <v>81</v>
      </c>
      <c r="L2" s="9" t="s">
        <v>110</v>
      </c>
      <c r="M2" s="10" t="s">
        <v>109</v>
      </c>
      <c r="N2" s="10" t="s">
        <v>4</v>
      </c>
    </row>
    <row r="3" spans="1:14" ht="20.25" customHeight="1" x14ac:dyDescent="0.25">
      <c r="A3" s="11">
        <v>0</v>
      </c>
      <c r="B3" s="12" t="s">
        <v>5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 t="s">
        <v>101</v>
      </c>
    </row>
    <row r="4" spans="1:14" x14ac:dyDescent="0.25">
      <c r="A4" s="14">
        <v>1</v>
      </c>
      <c r="B4" s="7" t="s">
        <v>6</v>
      </c>
      <c r="C4" s="15" t="s">
        <v>7</v>
      </c>
      <c r="D4" s="1">
        <v>22551.72</v>
      </c>
      <c r="E4" s="1">
        <f>D4-F4</f>
        <v>3816.66</v>
      </c>
      <c r="F4" s="1">
        <v>18735.060000000001</v>
      </c>
      <c r="G4" s="1">
        <f>E4-H4</f>
        <v>937.06999999999971</v>
      </c>
      <c r="H4" s="1">
        <v>2879.59</v>
      </c>
      <c r="I4" s="40">
        <v>1773.07</v>
      </c>
      <c r="J4" s="40">
        <v>0</v>
      </c>
      <c r="K4" s="40">
        <v>0</v>
      </c>
      <c r="L4" s="40">
        <v>0</v>
      </c>
      <c r="M4" s="40">
        <v>909.36</v>
      </c>
      <c r="N4" s="1">
        <f>J4+K4+L4+M4</f>
        <v>909.36</v>
      </c>
    </row>
    <row r="5" spans="1:14" x14ac:dyDescent="0.25">
      <c r="A5" s="14">
        <v>2</v>
      </c>
      <c r="B5" s="7" t="s">
        <v>8</v>
      </c>
      <c r="C5" s="15" t="s">
        <v>9</v>
      </c>
      <c r="D5" s="1">
        <v>50972.87</v>
      </c>
      <c r="E5" s="1">
        <f>D5-F5</f>
        <v>50972.87</v>
      </c>
      <c r="F5" s="1">
        <v>0</v>
      </c>
      <c r="G5" s="1">
        <f>E5-H5</f>
        <v>50632.240000000005</v>
      </c>
      <c r="H5" s="1">
        <v>340.63</v>
      </c>
      <c r="I5" s="40">
        <v>0</v>
      </c>
      <c r="J5" s="40">
        <v>15534.86</v>
      </c>
      <c r="K5" s="40">
        <v>6579.35</v>
      </c>
      <c r="L5" s="40">
        <v>0</v>
      </c>
      <c r="M5" s="40">
        <v>27246.68</v>
      </c>
      <c r="N5" s="1">
        <f>J5+K5+L5+M5</f>
        <v>49360.89</v>
      </c>
    </row>
    <row r="6" spans="1:14" x14ac:dyDescent="0.25">
      <c r="A6" s="14">
        <v>3</v>
      </c>
      <c r="B6" s="7" t="s">
        <v>10</v>
      </c>
      <c r="C6" s="15" t="s">
        <v>11</v>
      </c>
      <c r="D6" s="1">
        <v>47988.78</v>
      </c>
      <c r="E6" s="1">
        <f>D6-F6</f>
        <v>47988.78</v>
      </c>
      <c r="F6" s="1">
        <v>0</v>
      </c>
      <c r="G6" s="1">
        <f>E6-H6</f>
        <v>37026.86</v>
      </c>
      <c r="H6" s="1">
        <v>10961.92</v>
      </c>
      <c r="I6" s="40">
        <v>49066.05</v>
      </c>
      <c r="J6" s="40">
        <v>8755.81</v>
      </c>
      <c r="K6" s="40">
        <v>1285.81</v>
      </c>
      <c r="L6" s="40">
        <v>0</v>
      </c>
      <c r="M6" s="40">
        <v>29338.52</v>
      </c>
      <c r="N6" s="1">
        <f>J6+K6+L6+M6</f>
        <v>39380.14</v>
      </c>
    </row>
    <row r="7" spans="1:14" x14ac:dyDescent="0.25">
      <c r="A7" s="14">
        <v>4</v>
      </c>
      <c r="B7" s="7">
        <v>1613101</v>
      </c>
      <c r="C7" s="15" t="s">
        <v>12</v>
      </c>
      <c r="D7" s="1">
        <v>95560.56</v>
      </c>
      <c r="E7" s="1">
        <f>D7-F7</f>
        <v>95560.56</v>
      </c>
      <c r="F7" s="1">
        <v>0</v>
      </c>
      <c r="G7" s="1">
        <f>E7-H7</f>
        <v>30974.239999999998</v>
      </c>
      <c r="H7" s="1">
        <v>64586.32</v>
      </c>
      <c r="I7" s="40">
        <v>26111.03</v>
      </c>
      <c r="J7" s="40">
        <v>0</v>
      </c>
      <c r="K7" s="40">
        <v>0</v>
      </c>
      <c r="L7" s="40">
        <v>0</v>
      </c>
      <c r="M7" s="40">
        <v>30819.59</v>
      </c>
      <c r="N7" s="1">
        <f>J7+K7+L7+M7</f>
        <v>30819.59</v>
      </c>
    </row>
    <row r="8" spans="1:14" x14ac:dyDescent="0.25">
      <c r="A8" s="14">
        <v>5</v>
      </c>
      <c r="B8" s="7" t="s">
        <v>98</v>
      </c>
      <c r="C8" s="15" t="s">
        <v>99</v>
      </c>
      <c r="D8" s="1">
        <v>535265.80000000005</v>
      </c>
      <c r="E8" s="1">
        <f>D8-F8</f>
        <v>535265.80000000005</v>
      </c>
      <c r="F8" s="1">
        <v>0</v>
      </c>
      <c r="G8" s="1">
        <f>E8-H8</f>
        <v>535265.80000000005</v>
      </c>
      <c r="H8" s="1">
        <v>0</v>
      </c>
      <c r="I8" s="40">
        <v>0</v>
      </c>
      <c r="J8" s="40">
        <v>26139.07</v>
      </c>
      <c r="K8" s="40">
        <v>0</v>
      </c>
      <c r="L8" s="40">
        <v>0</v>
      </c>
      <c r="M8" s="40">
        <v>0</v>
      </c>
      <c r="N8" s="1">
        <f>J8+K8+L8+M8</f>
        <v>26139.07</v>
      </c>
    </row>
    <row r="9" spans="1:14" s="2" customFormat="1" ht="30.75" customHeight="1" x14ac:dyDescent="0.25">
      <c r="A9" s="16" t="s">
        <v>100</v>
      </c>
      <c r="B9" s="17" t="s">
        <v>13</v>
      </c>
      <c r="C9" s="18" t="s">
        <v>14</v>
      </c>
      <c r="D9" s="19">
        <f t="shared" ref="D9:N9" si="0">SUM(D4:D8)</f>
        <v>752339.73</v>
      </c>
      <c r="E9" s="19">
        <f t="shared" si="0"/>
        <v>733604.67</v>
      </c>
      <c r="F9" s="19">
        <f t="shared" si="0"/>
        <v>18735.060000000001</v>
      </c>
      <c r="G9" s="19">
        <f t="shared" si="0"/>
        <v>654836.21000000008</v>
      </c>
      <c r="H9" s="19">
        <f t="shared" si="0"/>
        <v>78768.459999999992</v>
      </c>
      <c r="I9" s="19">
        <f t="shared" si="0"/>
        <v>76950.149999999994</v>
      </c>
      <c r="J9" s="19">
        <f t="shared" si="0"/>
        <v>50429.74</v>
      </c>
      <c r="K9" s="19">
        <f t="shared" si="0"/>
        <v>7865.16</v>
      </c>
      <c r="L9" s="19">
        <f t="shared" si="0"/>
        <v>0</v>
      </c>
      <c r="M9" s="19">
        <f t="shared" si="0"/>
        <v>88314.15</v>
      </c>
      <c r="N9" s="19">
        <f t="shared" si="0"/>
        <v>146609.04999999999</v>
      </c>
    </row>
    <row r="10" spans="1:14" ht="26.4" x14ac:dyDescent="0.25">
      <c r="A10" s="14">
        <v>7</v>
      </c>
      <c r="B10" s="7" t="s">
        <v>15</v>
      </c>
      <c r="C10" s="15" t="s">
        <v>16</v>
      </c>
      <c r="D10" s="1">
        <v>9207.58</v>
      </c>
      <c r="E10" s="1">
        <f>D10-F10</f>
        <v>9207.58</v>
      </c>
      <c r="F10" s="1">
        <v>0</v>
      </c>
      <c r="G10" s="1">
        <f t="shared" ref="G10:G11" si="1">E10-H10</f>
        <v>9207.58</v>
      </c>
      <c r="H10" s="1">
        <v>0</v>
      </c>
      <c r="I10" s="4">
        <v>9207.58</v>
      </c>
      <c r="J10" s="4">
        <v>0</v>
      </c>
      <c r="K10" s="4">
        <v>0</v>
      </c>
      <c r="L10" s="4">
        <v>0</v>
      </c>
      <c r="M10" s="1">
        <v>0</v>
      </c>
      <c r="N10" s="1">
        <f>J10+K10+L10+M10</f>
        <v>0</v>
      </c>
    </row>
    <row r="11" spans="1:14" ht="26.4" x14ac:dyDescent="0.25">
      <c r="A11" s="14">
        <v>8</v>
      </c>
      <c r="B11" s="7" t="s">
        <v>15</v>
      </c>
      <c r="C11" s="15" t="s">
        <v>17</v>
      </c>
      <c r="D11" s="1">
        <v>187271.7</v>
      </c>
      <c r="E11" s="1">
        <f>D11-F11</f>
        <v>187271.7</v>
      </c>
      <c r="F11" s="1">
        <v>0</v>
      </c>
      <c r="G11" s="1">
        <f t="shared" si="1"/>
        <v>187271.7</v>
      </c>
      <c r="H11" s="1">
        <v>0</v>
      </c>
      <c r="I11" s="1">
        <v>0</v>
      </c>
      <c r="J11" s="4">
        <f>12387.99+154846.68</f>
        <v>167234.66999999998</v>
      </c>
      <c r="K11" s="4">
        <v>0</v>
      </c>
      <c r="L11" s="4">
        <v>0</v>
      </c>
      <c r="M11" s="1">
        <v>0</v>
      </c>
      <c r="N11" s="1">
        <f>J11+K11+L11+M11</f>
        <v>167234.66999999998</v>
      </c>
    </row>
    <row r="12" spans="1:14" x14ac:dyDescent="0.25">
      <c r="A12" s="14">
        <v>9</v>
      </c>
      <c r="B12" s="7" t="s">
        <v>15</v>
      </c>
      <c r="C12" s="15" t="s">
        <v>18</v>
      </c>
      <c r="D12" s="1">
        <v>261448.49</v>
      </c>
      <c r="E12" s="1">
        <f>D12-F12</f>
        <v>261448.49</v>
      </c>
      <c r="F12" s="1">
        <v>0</v>
      </c>
      <c r="G12" s="1">
        <v>54627.73</v>
      </c>
      <c r="H12" s="1">
        <v>206820.76</v>
      </c>
      <c r="I12" s="4">
        <f>22491.01+13990.37+369.37+53.09+428.74+1184.45+623.07+24.24+567.14+508.19+494.83+98.78+508.45+941.28</f>
        <v>42283.009999999987</v>
      </c>
      <c r="J12" s="4">
        <v>0</v>
      </c>
      <c r="K12" s="4">
        <v>0</v>
      </c>
      <c r="L12" s="4">
        <v>0</v>
      </c>
      <c r="M12" s="1">
        <v>15361.61</v>
      </c>
      <c r="N12" s="1">
        <f>J12+K12+L12+M12</f>
        <v>15361.61</v>
      </c>
    </row>
    <row r="13" spans="1:14" ht="26.4" x14ac:dyDescent="0.25">
      <c r="A13" s="22" t="s">
        <v>104</v>
      </c>
      <c r="B13" s="23" t="s">
        <v>19</v>
      </c>
      <c r="C13" s="24" t="s">
        <v>20</v>
      </c>
      <c r="D13" s="25">
        <f>SUM(D10:D12)</f>
        <v>457927.77</v>
      </c>
      <c r="E13" s="25">
        <f t="shared" ref="E13:N13" si="2">SUM(E10:E12)</f>
        <v>457927.77</v>
      </c>
      <c r="F13" s="25">
        <f t="shared" si="2"/>
        <v>0</v>
      </c>
      <c r="G13" s="25">
        <f t="shared" si="2"/>
        <v>251107.01</v>
      </c>
      <c r="H13" s="25">
        <f t="shared" si="2"/>
        <v>206820.76</v>
      </c>
      <c r="I13" s="25">
        <f t="shared" si="2"/>
        <v>51490.589999999989</v>
      </c>
      <c r="J13" s="25">
        <f t="shared" si="2"/>
        <v>167234.66999999998</v>
      </c>
      <c r="K13" s="25">
        <f t="shared" si="2"/>
        <v>0</v>
      </c>
      <c r="L13" s="25">
        <f t="shared" si="2"/>
        <v>0</v>
      </c>
      <c r="M13" s="25">
        <f t="shared" si="2"/>
        <v>15361.61</v>
      </c>
      <c r="N13" s="25">
        <f t="shared" si="2"/>
        <v>182596.27999999997</v>
      </c>
    </row>
    <row r="14" spans="1:14" x14ac:dyDescent="0.25">
      <c r="A14" s="26">
        <v>11</v>
      </c>
      <c r="B14" s="23" t="s">
        <v>21</v>
      </c>
      <c r="C14" s="24" t="s">
        <v>22</v>
      </c>
      <c r="D14" s="25">
        <f>D16+D21+D22+D25</f>
        <v>3739810.69</v>
      </c>
      <c r="E14" s="25">
        <f>E16+E21+E22+E25</f>
        <v>3518244.1900000004</v>
      </c>
      <c r="F14" s="25">
        <f>F16+F21+F22+F25</f>
        <v>221566.5</v>
      </c>
      <c r="G14" s="25">
        <f>G16+G21+G22+G25</f>
        <v>3311673.1999999997</v>
      </c>
      <c r="H14" s="25">
        <f>H16+H21+H22+H25</f>
        <v>206570.99</v>
      </c>
      <c r="I14" s="25">
        <f>I16+I21+I22+I25</f>
        <v>136598.41</v>
      </c>
      <c r="J14" s="25">
        <f>J16+J21+J22+J25</f>
        <v>995004.9</v>
      </c>
      <c r="K14" s="25">
        <f>K16+K21+K22+K25</f>
        <v>139693.71</v>
      </c>
      <c r="L14" s="25">
        <f>L16+L21+L22+L25</f>
        <v>117790.34</v>
      </c>
      <c r="M14" s="25">
        <f>M16+M21+M22+M25</f>
        <v>1554509.03</v>
      </c>
      <c r="N14" s="25">
        <f>N16+N21+N22+N25</f>
        <v>2806997.98</v>
      </c>
    </row>
    <row r="15" spans="1:14" x14ac:dyDescent="0.25">
      <c r="A15" s="14">
        <v>12</v>
      </c>
      <c r="B15" s="7" t="s">
        <v>23</v>
      </c>
      <c r="C15" s="15" t="s">
        <v>24</v>
      </c>
      <c r="D15" s="1">
        <v>91185.54</v>
      </c>
      <c r="E15" s="1">
        <f t="shared" ref="E15:E20" si="3">D15-F15</f>
        <v>36195.849999999991</v>
      </c>
      <c r="F15" s="1">
        <v>54989.69</v>
      </c>
      <c r="G15" s="1">
        <f>E15-H15</f>
        <v>36565.939999999988</v>
      </c>
      <c r="H15" s="1">
        <v>-370.09</v>
      </c>
      <c r="I15" s="40">
        <v>0</v>
      </c>
      <c r="J15" s="40">
        <v>0</v>
      </c>
      <c r="K15" s="40">
        <v>0</v>
      </c>
      <c r="L15" s="40">
        <v>0</v>
      </c>
      <c r="M15" s="40">
        <v>36195.85</v>
      </c>
      <c r="N15" s="1">
        <f t="shared" ref="N15:N22" si="4">J15+K15+L15+M15</f>
        <v>36195.85</v>
      </c>
    </row>
    <row r="16" spans="1:14" x14ac:dyDescent="0.25">
      <c r="A16" s="26">
        <v>13</v>
      </c>
      <c r="B16" s="23" t="s">
        <v>25</v>
      </c>
      <c r="C16" s="24" t="s">
        <v>26</v>
      </c>
      <c r="D16" s="25">
        <f t="shared" ref="D16:N16" si="5">D15</f>
        <v>91185.54</v>
      </c>
      <c r="E16" s="25">
        <f t="shared" si="5"/>
        <v>36195.849999999991</v>
      </c>
      <c r="F16" s="25">
        <f t="shared" si="5"/>
        <v>54989.69</v>
      </c>
      <c r="G16" s="25">
        <f t="shared" si="5"/>
        <v>36565.939999999988</v>
      </c>
      <c r="H16" s="25">
        <f t="shared" si="5"/>
        <v>-370.09</v>
      </c>
      <c r="I16" s="25">
        <f>I15</f>
        <v>0</v>
      </c>
      <c r="J16" s="25">
        <f>J15</f>
        <v>0</v>
      </c>
      <c r="K16" s="25">
        <f>K15</f>
        <v>0</v>
      </c>
      <c r="L16" s="25">
        <f t="shared" si="5"/>
        <v>0</v>
      </c>
      <c r="M16" s="25">
        <f t="shared" si="5"/>
        <v>36195.85</v>
      </c>
      <c r="N16" s="25">
        <f t="shared" si="5"/>
        <v>36195.85</v>
      </c>
    </row>
    <row r="17" spans="1:14" x14ac:dyDescent="0.25">
      <c r="A17" s="14">
        <v>14</v>
      </c>
      <c r="B17" s="7" t="s">
        <v>27</v>
      </c>
      <c r="C17" s="15" t="s">
        <v>28</v>
      </c>
      <c r="D17" s="1">
        <v>217609.46</v>
      </c>
      <c r="E17" s="1">
        <f t="shared" si="3"/>
        <v>217609.46</v>
      </c>
      <c r="F17" s="1">
        <v>0</v>
      </c>
      <c r="G17" s="1">
        <f>E17-H17</f>
        <v>198486.08</v>
      </c>
      <c r="H17" s="1">
        <v>19123.38</v>
      </c>
      <c r="I17" s="1">
        <v>37992.03</v>
      </c>
      <c r="J17" s="1">
        <v>0</v>
      </c>
      <c r="K17" s="1">
        <v>0</v>
      </c>
      <c r="L17" s="1">
        <v>0</v>
      </c>
      <c r="M17" s="46">
        <v>166224.22</v>
      </c>
      <c r="N17" s="1">
        <f t="shared" ref="N17:N20" si="6">J17+K17+L17+M17</f>
        <v>166224.22</v>
      </c>
    </row>
    <row r="18" spans="1:14" x14ac:dyDescent="0.25">
      <c r="A18" s="14">
        <v>15</v>
      </c>
      <c r="B18" s="6" t="s">
        <v>29</v>
      </c>
      <c r="C18" s="15" t="s">
        <v>30</v>
      </c>
      <c r="D18" s="1">
        <v>55992.480000000003</v>
      </c>
      <c r="E18" s="1">
        <f t="shared" si="3"/>
        <v>55992.480000000003</v>
      </c>
      <c r="F18" s="1">
        <v>0</v>
      </c>
      <c r="G18" s="1">
        <f>E18-H18</f>
        <v>60245.710000000006</v>
      </c>
      <c r="H18" s="1">
        <v>-4253.2299999999996</v>
      </c>
      <c r="I18" s="1">
        <v>0</v>
      </c>
      <c r="J18" s="1">
        <v>0</v>
      </c>
      <c r="K18" s="1">
        <v>0</v>
      </c>
      <c r="L18" s="1">
        <v>25604.76</v>
      </c>
      <c r="M18" s="1">
        <v>30387.72</v>
      </c>
      <c r="N18" s="1">
        <f>J18+K18+L18+M18</f>
        <v>55992.479999999996</v>
      </c>
    </row>
    <row r="19" spans="1:14" x14ac:dyDescent="0.25">
      <c r="A19" s="14">
        <v>16</v>
      </c>
      <c r="B19" s="7" t="s">
        <v>31</v>
      </c>
      <c r="C19" s="15" t="s">
        <v>32</v>
      </c>
      <c r="D19" s="1">
        <v>1703038.16</v>
      </c>
      <c r="E19" s="1">
        <f t="shared" si="3"/>
        <v>1703038.16</v>
      </c>
      <c r="F19" s="1">
        <v>0</v>
      </c>
      <c r="G19" s="1">
        <f>E19-H19</f>
        <v>1537983.0299999998</v>
      </c>
      <c r="H19" s="1">
        <v>165055.13</v>
      </c>
      <c r="I19" s="40">
        <v>58780.27</v>
      </c>
      <c r="J19" s="1">
        <v>243714.14</v>
      </c>
      <c r="K19" s="1">
        <v>122236.89</v>
      </c>
      <c r="L19" s="1">
        <v>92185.58</v>
      </c>
      <c r="M19" s="1">
        <f>1244901.55</f>
        <v>1244901.55</v>
      </c>
      <c r="N19" s="1">
        <f t="shared" si="6"/>
        <v>1703038.1600000001</v>
      </c>
    </row>
    <row r="20" spans="1:14" x14ac:dyDescent="0.25">
      <c r="A20" s="14">
        <v>17</v>
      </c>
      <c r="B20" s="7" t="s">
        <v>33</v>
      </c>
      <c r="C20" s="15" t="s">
        <v>86</v>
      </c>
      <c r="D20" s="1">
        <v>20175.23</v>
      </c>
      <c r="E20" s="1">
        <f t="shared" si="3"/>
        <v>20175.23</v>
      </c>
      <c r="F20" s="4">
        <v>0</v>
      </c>
      <c r="G20" s="1">
        <f>E20-H20</f>
        <v>20175.23</v>
      </c>
      <c r="H20" s="4">
        <v>0</v>
      </c>
      <c r="I20" s="4">
        <v>4603.32</v>
      </c>
      <c r="J20" s="4">
        <v>3688.52</v>
      </c>
      <c r="K20" s="4">
        <v>3682.08</v>
      </c>
      <c r="L20" s="4">
        <v>0</v>
      </c>
      <c r="M20" s="4">
        <f>13320.98-516.35</f>
        <v>12804.63</v>
      </c>
      <c r="N20" s="1">
        <f>J20+K20+L20+M20</f>
        <v>20175.23</v>
      </c>
    </row>
    <row r="21" spans="1:14" x14ac:dyDescent="0.25">
      <c r="A21" s="26">
        <v>18</v>
      </c>
      <c r="B21" s="23" t="s">
        <v>34</v>
      </c>
      <c r="C21" s="24" t="s">
        <v>35</v>
      </c>
      <c r="D21" s="25">
        <f>SUM(D17:D20)</f>
        <v>1996815.3299999998</v>
      </c>
      <c r="E21" s="25">
        <f t="shared" ref="E21:N21" si="7">SUM(E17:E20)</f>
        <v>1996815.3299999998</v>
      </c>
      <c r="F21" s="25">
        <f t="shared" si="7"/>
        <v>0</v>
      </c>
      <c r="G21" s="25">
        <f t="shared" si="7"/>
        <v>1816890.0499999998</v>
      </c>
      <c r="H21" s="25">
        <f t="shared" si="7"/>
        <v>179925.28</v>
      </c>
      <c r="I21" s="25">
        <f>SUM(I17:I20)</f>
        <v>101375.62</v>
      </c>
      <c r="J21" s="25">
        <f t="shared" si="7"/>
        <v>247402.66</v>
      </c>
      <c r="K21" s="25">
        <f t="shared" si="7"/>
        <v>125918.97</v>
      </c>
      <c r="L21" s="25">
        <f t="shared" si="7"/>
        <v>117790.34</v>
      </c>
      <c r="M21" s="25">
        <f t="shared" si="7"/>
        <v>1454318.1199999999</v>
      </c>
      <c r="N21" s="25">
        <f t="shared" si="7"/>
        <v>1945430.09</v>
      </c>
    </row>
    <row r="22" spans="1:14" s="2" customFormat="1" ht="30.75" customHeight="1" x14ac:dyDescent="0.25">
      <c r="A22" s="16" t="s">
        <v>105</v>
      </c>
      <c r="B22" s="20" t="s">
        <v>36</v>
      </c>
      <c r="C22" s="18" t="s">
        <v>37</v>
      </c>
      <c r="D22" s="19">
        <v>1538602.61</v>
      </c>
      <c r="E22" s="19">
        <f t="shared" ref="E22:E24" si="8">D22-F22</f>
        <v>1372699.1</v>
      </c>
      <c r="F22" s="19">
        <v>165903.51</v>
      </c>
      <c r="G22" s="21">
        <f t="shared" ref="G22:G24" si="9">E22-H22</f>
        <v>1372699.1</v>
      </c>
      <c r="H22" s="19">
        <v>0</v>
      </c>
      <c r="I22" s="19">
        <v>0</v>
      </c>
      <c r="J22" s="19">
        <v>736611.58</v>
      </c>
      <c r="K22" s="19">
        <v>0</v>
      </c>
      <c r="L22" s="19">
        <v>0</v>
      </c>
      <c r="M22" s="19">
        <v>7938.62</v>
      </c>
      <c r="N22" s="21">
        <f t="shared" si="4"/>
        <v>744550.2</v>
      </c>
    </row>
    <row r="23" spans="1:14" x14ac:dyDescent="0.25">
      <c r="A23" s="14">
        <v>20</v>
      </c>
      <c r="B23" s="5" t="s">
        <v>38</v>
      </c>
      <c r="C23" s="15" t="s">
        <v>94</v>
      </c>
      <c r="D23" s="1">
        <v>106084.13</v>
      </c>
      <c r="E23" s="1">
        <f t="shared" si="8"/>
        <v>105410.83</v>
      </c>
      <c r="F23" s="1">
        <v>673.3</v>
      </c>
      <c r="G23" s="1">
        <f t="shared" si="9"/>
        <v>79434.429999999993</v>
      </c>
      <c r="H23" s="1">
        <v>25976.400000000001</v>
      </c>
      <c r="I23" s="1">
        <v>35222.79</v>
      </c>
      <c r="J23" s="1">
        <v>10990.66</v>
      </c>
      <c r="K23" s="1">
        <v>13774.74</v>
      </c>
      <c r="L23" s="1">
        <v>0</v>
      </c>
      <c r="M23" s="1">
        <v>56056.44</v>
      </c>
      <c r="N23" s="1">
        <f>J23+K23+L23+M23</f>
        <v>80821.84</v>
      </c>
    </row>
    <row r="24" spans="1:14" x14ac:dyDescent="0.25">
      <c r="A24" s="14">
        <v>21</v>
      </c>
      <c r="B24" s="5" t="s">
        <v>39</v>
      </c>
      <c r="C24" s="15" t="s">
        <v>40</v>
      </c>
      <c r="D24" s="1">
        <v>7123.08</v>
      </c>
      <c r="E24" s="1">
        <f t="shared" si="8"/>
        <v>7123.08</v>
      </c>
      <c r="F24" s="4">
        <v>0</v>
      </c>
      <c r="G24" s="1">
        <f t="shared" si="9"/>
        <v>6083.68</v>
      </c>
      <c r="H24" s="4">
        <v>1039.4000000000001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">
        <f>J24+K24+L24+M24</f>
        <v>0</v>
      </c>
    </row>
    <row r="25" spans="1:14" ht="26.4" x14ac:dyDescent="0.25">
      <c r="A25" s="26">
        <v>23</v>
      </c>
      <c r="B25" s="27" t="s">
        <v>41</v>
      </c>
      <c r="C25" s="24" t="s">
        <v>42</v>
      </c>
      <c r="D25" s="28">
        <f>SUM(D23:D24)</f>
        <v>113207.21</v>
      </c>
      <c r="E25" s="28">
        <f>SUM(E23:E24)</f>
        <v>112533.91</v>
      </c>
      <c r="F25" s="28">
        <f>SUM(F23:F24)</f>
        <v>673.3</v>
      </c>
      <c r="G25" s="28">
        <f>SUM(G23:G24)</f>
        <v>85518.109999999986</v>
      </c>
      <c r="H25" s="28">
        <f>SUM(H23:H24)</f>
        <v>27015.800000000003</v>
      </c>
      <c r="I25" s="28">
        <f>SUM(I23:I24)</f>
        <v>35222.79</v>
      </c>
      <c r="J25" s="28">
        <f>SUM(J23:J24)</f>
        <v>10990.66</v>
      </c>
      <c r="K25" s="28">
        <f>SUM(K23:K24)</f>
        <v>13774.74</v>
      </c>
      <c r="L25" s="28">
        <f>SUM(L23:L24)</f>
        <v>0</v>
      </c>
      <c r="M25" s="28">
        <f>SUM(M23:M24)</f>
        <v>56056.44</v>
      </c>
      <c r="N25" s="28">
        <f>SUM(N23:N24)</f>
        <v>80821.84</v>
      </c>
    </row>
    <row r="26" spans="1:14" s="2" customFormat="1" ht="30.75" customHeight="1" x14ac:dyDescent="0.25">
      <c r="A26" s="29">
        <v>24</v>
      </c>
      <c r="B26" s="20" t="s">
        <v>43</v>
      </c>
      <c r="C26" s="18" t="s">
        <v>44</v>
      </c>
      <c r="D26" s="30">
        <f>D13+D14</f>
        <v>4197738.46</v>
      </c>
      <c r="E26" s="30">
        <f>E13+E14</f>
        <v>3976171.9600000004</v>
      </c>
      <c r="F26" s="30">
        <f>F13+F14</f>
        <v>221566.5</v>
      </c>
      <c r="G26" s="30">
        <f>G13+G14</f>
        <v>3562780.21</v>
      </c>
      <c r="H26" s="30">
        <f>H13+H14</f>
        <v>413391.75</v>
      </c>
      <c r="I26" s="30">
        <f>I13+I14</f>
        <v>188089</v>
      </c>
      <c r="J26" s="30">
        <f>J13+J14</f>
        <v>1162239.57</v>
      </c>
      <c r="K26" s="30">
        <f>K13+K14</f>
        <v>139693.71</v>
      </c>
      <c r="L26" s="30">
        <f>L13+L14</f>
        <v>117790.34</v>
      </c>
      <c r="M26" s="30">
        <f>M13+M14</f>
        <v>1569870.6400000001</v>
      </c>
      <c r="N26" s="30">
        <f>N13+N14</f>
        <v>2989594.26</v>
      </c>
    </row>
    <row r="27" spans="1:14" x14ac:dyDescent="0.25">
      <c r="A27" s="14">
        <v>25</v>
      </c>
      <c r="B27" s="5" t="s">
        <v>45</v>
      </c>
      <c r="C27" s="31" t="s">
        <v>46</v>
      </c>
      <c r="D27" s="1">
        <v>484633.87</v>
      </c>
      <c r="E27" s="1">
        <f>D27-F27</f>
        <v>0</v>
      </c>
      <c r="F27" s="1">
        <v>484633.87</v>
      </c>
      <c r="G27" s="1">
        <v>0</v>
      </c>
      <c r="H27" s="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">
        <f t="shared" ref="N27:N28" si="10">J27+K27+L27+M27</f>
        <v>0</v>
      </c>
    </row>
    <row r="28" spans="1:14" x14ac:dyDescent="0.25">
      <c r="A28" s="14">
        <v>26</v>
      </c>
      <c r="B28" s="5" t="s">
        <v>47</v>
      </c>
      <c r="C28" s="31" t="s">
        <v>82</v>
      </c>
      <c r="D28" s="1">
        <v>282004.43</v>
      </c>
      <c r="E28" s="1">
        <f>D28-F28</f>
        <v>282004.43</v>
      </c>
      <c r="F28" s="4">
        <v>0</v>
      </c>
      <c r="G28" s="1">
        <f>E28-H28</f>
        <v>0</v>
      </c>
      <c r="H28" s="4">
        <v>282004.43</v>
      </c>
      <c r="I28" s="4">
        <v>126137.84</v>
      </c>
      <c r="J28" s="4">
        <v>4338.83</v>
      </c>
      <c r="K28" s="4">
        <v>200.49</v>
      </c>
      <c r="L28" s="4">
        <v>0</v>
      </c>
      <c r="M28" s="4">
        <v>108095.61</v>
      </c>
      <c r="N28" s="1">
        <f t="shared" si="10"/>
        <v>112634.93</v>
      </c>
    </row>
    <row r="29" spans="1:14" x14ac:dyDescent="0.25">
      <c r="A29" s="14">
        <v>27</v>
      </c>
      <c r="B29" s="5" t="s">
        <v>48</v>
      </c>
      <c r="C29" s="31" t="s">
        <v>83</v>
      </c>
      <c r="D29" s="1">
        <v>1037719.17</v>
      </c>
      <c r="E29" s="1">
        <f>D29-F29</f>
        <v>1037719.17</v>
      </c>
      <c r="F29" s="4">
        <v>0</v>
      </c>
      <c r="G29" s="1">
        <f>E29-H29</f>
        <v>0</v>
      </c>
      <c r="H29" s="4">
        <v>1037719.17</v>
      </c>
      <c r="I29" s="4">
        <v>454465.45</v>
      </c>
      <c r="J29" s="4">
        <v>225427.44</v>
      </c>
      <c r="K29" s="4">
        <v>215609.43</v>
      </c>
      <c r="L29" s="4">
        <v>0</v>
      </c>
      <c r="M29" s="4">
        <v>276955.90999999997</v>
      </c>
      <c r="N29" s="1">
        <f>J29+K29+L29+M29</f>
        <v>717992.78</v>
      </c>
    </row>
    <row r="30" spans="1:14" x14ac:dyDescent="0.25">
      <c r="A30" s="26">
        <v>28</v>
      </c>
      <c r="B30" s="27" t="s">
        <v>49</v>
      </c>
      <c r="C30" s="24" t="s">
        <v>50</v>
      </c>
      <c r="D30" s="28">
        <f t="shared" ref="D30:N30" si="11">SUM(D27:D29)</f>
        <v>1804357.4700000002</v>
      </c>
      <c r="E30" s="28">
        <f t="shared" si="11"/>
        <v>1319723.6000000001</v>
      </c>
      <c r="F30" s="28">
        <f>SUM(F27:F29)</f>
        <v>484633.87</v>
      </c>
      <c r="G30" s="28">
        <f>SUM(G27:G29)</f>
        <v>0</v>
      </c>
      <c r="H30" s="28">
        <f>SUM(H27:H29)</f>
        <v>1319723.6000000001</v>
      </c>
      <c r="I30" s="28">
        <f t="shared" si="11"/>
        <v>580603.29</v>
      </c>
      <c r="J30" s="28">
        <f t="shared" si="11"/>
        <v>229766.27</v>
      </c>
      <c r="K30" s="28">
        <f t="shared" si="11"/>
        <v>215809.91999999998</v>
      </c>
      <c r="L30" s="28">
        <f t="shared" si="11"/>
        <v>0</v>
      </c>
      <c r="M30" s="28">
        <f t="shared" si="11"/>
        <v>385051.51999999996</v>
      </c>
      <c r="N30" s="28">
        <f t="shared" si="11"/>
        <v>830627.71</v>
      </c>
    </row>
    <row r="31" spans="1:14" x14ac:dyDescent="0.25">
      <c r="A31" s="14">
        <v>29</v>
      </c>
      <c r="B31" s="5" t="s">
        <v>51</v>
      </c>
      <c r="C31" s="15" t="s">
        <v>84</v>
      </c>
      <c r="D31" s="1">
        <v>78235.45</v>
      </c>
      <c r="E31" s="1">
        <f>D31-F31</f>
        <v>78235.45</v>
      </c>
      <c r="F31" s="1">
        <v>0</v>
      </c>
      <c r="G31" s="1">
        <f>E31-H31</f>
        <v>78235.45</v>
      </c>
      <c r="H31" s="1">
        <v>0</v>
      </c>
      <c r="I31" s="1">
        <v>0</v>
      </c>
      <c r="J31" s="1">
        <v>77998.25</v>
      </c>
      <c r="K31" s="1">
        <v>0</v>
      </c>
      <c r="L31" s="1">
        <v>0</v>
      </c>
      <c r="M31" s="1">
        <f>77998.25-77761.05</f>
        <v>237.19999999999709</v>
      </c>
      <c r="N31" s="1">
        <f>J31+K31+L31+M31</f>
        <v>78235.45</v>
      </c>
    </row>
    <row r="32" spans="1:14" x14ac:dyDescent="0.25">
      <c r="A32" s="14">
        <v>30</v>
      </c>
      <c r="B32" s="5" t="s">
        <v>52</v>
      </c>
      <c r="C32" s="15" t="s">
        <v>53</v>
      </c>
      <c r="D32" s="1">
        <v>5929411.3300000001</v>
      </c>
      <c r="E32" s="1">
        <f>D32-F32</f>
        <v>5928676.5099999998</v>
      </c>
      <c r="F32" s="1">
        <v>734.82</v>
      </c>
      <c r="G32" s="1">
        <f>E32-H32</f>
        <v>5369056.2799999993</v>
      </c>
      <c r="H32" s="1">
        <v>559620.23</v>
      </c>
      <c r="I32" s="47">
        <v>1816243.26</v>
      </c>
      <c r="J32" s="1">
        <v>1950186.63</v>
      </c>
      <c r="K32" s="1">
        <v>882569.58</v>
      </c>
      <c r="L32" s="1">
        <v>0</v>
      </c>
      <c r="M32" s="1">
        <v>1549755.08</v>
      </c>
      <c r="N32" s="1">
        <f>J32+K32+L32+M32</f>
        <v>4382511.29</v>
      </c>
    </row>
    <row r="33" spans="1:14" x14ac:dyDescent="0.25">
      <c r="A33" s="14">
        <v>31</v>
      </c>
      <c r="B33" s="5" t="s">
        <v>54</v>
      </c>
      <c r="C33" s="15" t="s">
        <v>55</v>
      </c>
      <c r="D33" s="1">
        <v>983767.51</v>
      </c>
      <c r="E33" s="1">
        <f>D33-F33</f>
        <v>769372.79</v>
      </c>
      <c r="F33" s="1">
        <v>214394.72</v>
      </c>
      <c r="G33" s="1">
        <f>E33-H33</f>
        <v>759524.05</v>
      </c>
      <c r="H33" s="1">
        <v>9848.74</v>
      </c>
      <c r="I33" s="1">
        <v>89852.81</v>
      </c>
      <c r="J33" s="1">
        <v>149695.6</v>
      </c>
      <c r="K33" s="1">
        <v>0</v>
      </c>
      <c r="L33" s="1">
        <v>0</v>
      </c>
      <c r="M33" s="1">
        <v>562200.97</v>
      </c>
      <c r="N33" s="1">
        <f>J33+K33+L33+M33</f>
        <v>711896.57</v>
      </c>
    </row>
    <row r="34" spans="1:14" x14ac:dyDescent="0.25">
      <c r="A34" s="26">
        <v>32</v>
      </c>
      <c r="B34" s="27" t="s">
        <v>56</v>
      </c>
      <c r="C34" s="32" t="s">
        <v>57</v>
      </c>
      <c r="D34" s="33">
        <f t="shared" ref="D34:N34" si="12">SUM(D31:D33)</f>
        <v>6991414.29</v>
      </c>
      <c r="E34" s="33">
        <f t="shared" si="12"/>
        <v>6776284.75</v>
      </c>
      <c r="F34" s="33">
        <f t="shared" si="12"/>
        <v>215129.54</v>
      </c>
      <c r="G34" s="33">
        <f t="shared" si="12"/>
        <v>6206815.7799999993</v>
      </c>
      <c r="H34" s="33">
        <f t="shared" si="12"/>
        <v>569468.97</v>
      </c>
      <c r="I34" s="33">
        <f t="shared" si="12"/>
        <v>1906096.07</v>
      </c>
      <c r="J34" s="33">
        <f t="shared" si="12"/>
        <v>2177880.48</v>
      </c>
      <c r="K34" s="33">
        <f t="shared" si="12"/>
        <v>882569.58</v>
      </c>
      <c r="L34" s="33">
        <f t="shared" si="12"/>
        <v>0</v>
      </c>
      <c r="M34" s="33">
        <f t="shared" si="12"/>
        <v>2112193.25</v>
      </c>
      <c r="N34" s="33">
        <f t="shared" si="12"/>
        <v>5172643.3100000005</v>
      </c>
    </row>
    <row r="35" spans="1:14" s="2" customFormat="1" ht="30.75" customHeight="1" x14ac:dyDescent="0.25">
      <c r="A35" s="29">
        <v>33</v>
      </c>
      <c r="B35" s="20" t="s">
        <v>58</v>
      </c>
      <c r="C35" s="18" t="s">
        <v>59</v>
      </c>
      <c r="D35" s="21">
        <f>D30+D34</f>
        <v>8795771.7599999998</v>
      </c>
      <c r="E35" s="21">
        <f t="shared" ref="E35:N35" si="13">E30+E34</f>
        <v>8096008.3499999996</v>
      </c>
      <c r="F35" s="21">
        <f t="shared" si="13"/>
        <v>699763.41</v>
      </c>
      <c r="G35" s="21">
        <f t="shared" si="13"/>
        <v>6206815.7799999993</v>
      </c>
      <c r="H35" s="21">
        <f t="shared" si="13"/>
        <v>1889192.57</v>
      </c>
      <c r="I35" s="21">
        <f>I30+I34</f>
        <v>2486699.3600000003</v>
      </c>
      <c r="J35" s="21">
        <f t="shared" si="13"/>
        <v>2407646.75</v>
      </c>
      <c r="K35" s="21">
        <f t="shared" si="13"/>
        <v>1098379.5</v>
      </c>
      <c r="L35" s="21">
        <f>L30+L34</f>
        <v>0</v>
      </c>
      <c r="M35" s="21">
        <f t="shared" si="13"/>
        <v>2497244.77</v>
      </c>
      <c r="N35" s="21">
        <f t="shared" si="13"/>
        <v>6003271.0200000005</v>
      </c>
    </row>
    <row r="36" spans="1:14" x14ac:dyDescent="0.25">
      <c r="A36" s="14">
        <v>34</v>
      </c>
      <c r="B36" s="5" t="s">
        <v>60</v>
      </c>
      <c r="C36" s="15" t="s">
        <v>61</v>
      </c>
      <c r="D36" s="1">
        <v>1210760.6100000001</v>
      </c>
      <c r="E36" s="1">
        <f t="shared" ref="E36:E40" si="14">D36-F36</f>
        <v>1210760.6100000001</v>
      </c>
      <c r="F36" s="1">
        <v>0</v>
      </c>
      <c r="G36" s="1">
        <f t="shared" ref="G36:G40" si="15">E36-H36</f>
        <v>1121387.1000000001</v>
      </c>
      <c r="H36" s="1">
        <v>89373.51</v>
      </c>
      <c r="I36" s="40">
        <v>0</v>
      </c>
      <c r="J36" s="40">
        <v>0</v>
      </c>
      <c r="K36" s="40">
        <v>0</v>
      </c>
      <c r="L36" s="40">
        <v>0</v>
      </c>
      <c r="M36" s="40">
        <v>276430.73</v>
      </c>
      <c r="N36" s="1">
        <f t="shared" ref="N36:N40" si="16">J36+K36+L36+M36</f>
        <v>276430.73</v>
      </c>
    </row>
    <row r="37" spans="1:14" x14ac:dyDescent="0.25">
      <c r="A37" s="14">
        <v>35</v>
      </c>
      <c r="B37" s="5" t="s">
        <v>62</v>
      </c>
      <c r="C37" s="15" t="s">
        <v>85</v>
      </c>
      <c r="D37" s="1">
        <v>24728.54</v>
      </c>
      <c r="E37" s="1">
        <f t="shared" si="14"/>
        <v>24728.54</v>
      </c>
      <c r="F37" s="1">
        <v>0</v>
      </c>
      <c r="G37" s="1">
        <f t="shared" si="15"/>
        <v>24728.54</v>
      </c>
      <c r="H37" s="1">
        <v>0</v>
      </c>
      <c r="I37" s="40">
        <v>0</v>
      </c>
      <c r="J37" s="40">
        <v>0</v>
      </c>
      <c r="K37" s="40">
        <v>0</v>
      </c>
      <c r="L37" s="40">
        <v>0</v>
      </c>
      <c r="M37" s="40">
        <v>24728.54</v>
      </c>
      <c r="N37" s="1">
        <f t="shared" si="16"/>
        <v>24728.54</v>
      </c>
    </row>
    <row r="38" spans="1:14" x14ac:dyDescent="0.25">
      <c r="A38" s="14">
        <v>36</v>
      </c>
      <c r="B38" s="5" t="s">
        <v>96</v>
      </c>
      <c r="C38" s="15" t="s">
        <v>97</v>
      </c>
      <c r="D38" s="1">
        <v>39600.78</v>
      </c>
      <c r="E38" s="1">
        <f t="shared" si="14"/>
        <v>39600.78</v>
      </c>
      <c r="F38" s="1">
        <v>0</v>
      </c>
      <c r="G38" s="1">
        <f t="shared" si="15"/>
        <v>39600.78</v>
      </c>
      <c r="H38" s="1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1">
        <f t="shared" si="16"/>
        <v>0</v>
      </c>
    </row>
    <row r="39" spans="1:14" x14ac:dyDescent="0.25">
      <c r="A39" s="14">
        <v>37</v>
      </c>
      <c r="B39" s="5" t="s">
        <v>88</v>
      </c>
      <c r="C39" s="15" t="s">
        <v>89</v>
      </c>
      <c r="D39" s="1">
        <v>17213.82</v>
      </c>
      <c r="E39" s="1">
        <f t="shared" si="14"/>
        <v>17213.82</v>
      </c>
      <c r="F39" s="1">
        <v>0</v>
      </c>
      <c r="G39" s="1">
        <f t="shared" si="15"/>
        <v>17213.82</v>
      </c>
      <c r="H39" s="1">
        <v>0</v>
      </c>
      <c r="I39" s="40">
        <v>0</v>
      </c>
      <c r="J39" s="40">
        <v>0</v>
      </c>
      <c r="K39" s="40">
        <v>0</v>
      </c>
      <c r="L39" s="40">
        <v>0</v>
      </c>
      <c r="M39" s="40">
        <v>17213.82</v>
      </c>
      <c r="N39" s="1">
        <f t="shared" si="16"/>
        <v>17213.82</v>
      </c>
    </row>
    <row r="40" spans="1:14" x14ac:dyDescent="0.25">
      <c r="A40" s="14">
        <v>38</v>
      </c>
      <c r="B40" s="5" t="s">
        <v>90</v>
      </c>
      <c r="C40" s="15" t="s">
        <v>91</v>
      </c>
      <c r="D40" s="1">
        <v>21102.66</v>
      </c>
      <c r="E40" s="1">
        <f t="shared" si="14"/>
        <v>21102.66</v>
      </c>
      <c r="F40" s="1">
        <v>0</v>
      </c>
      <c r="G40" s="1">
        <f t="shared" si="15"/>
        <v>21102.66</v>
      </c>
      <c r="H40" s="1">
        <v>0</v>
      </c>
      <c r="I40" s="40">
        <v>0</v>
      </c>
      <c r="J40" s="40">
        <v>0</v>
      </c>
      <c r="K40" s="40">
        <v>0</v>
      </c>
      <c r="L40" s="40">
        <v>0</v>
      </c>
      <c r="M40" s="40">
        <v>21102.66</v>
      </c>
      <c r="N40" s="1">
        <f t="shared" si="16"/>
        <v>21102.66</v>
      </c>
    </row>
    <row r="41" spans="1:14" s="2" customFormat="1" ht="30.75" customHeight="1" x14ac:dyDescent="0.25">
      <c r="A41" s="29">
        <v>39</v>
      </c>
      <c r="B41" s="20" t="s">
        <v>63</v>
      </c>
      <c r="C41" s="18" t="s">
        <v>64</v>
      </c>
      <c r="D41" s="21">
        <f t="shared" ref="D41:N41" si="17">SUM(D36:D40)</f>
        <v>1313406.4100000001</v>
      </c>
      <c r="E41" s="21">
        <f t="shared" si="17"/>
        <v>1313406.4100000001</v>
      </c>
      <c r="F41" s="21">
        <f t="shared" si="17"/>
        <v>0</v>
      </c>
      <c r="G41" s="21">
        <f t="shared" si="17"/>
        <v>1224032.9000000001</v>
      </c>
      <c r="H41" s="21">
        <f t="shared" si="17"/>
        <v>89373.51</v>
      </c>
      <c r="I41" s="21">
        <f t="shared" si="17"/>
        <v>0</v>
      </c>
      <c r="J41" s="21">
        <f t="shared" si="17"/>
        <v>0</v>
      </c>
      <c r="K41" s="21">
        <f t="shared" si="17"/>
        <v>0</v>
      </c>
      <c r="L41" s="21">
        <f t="shared" si="17"/>
        <v>0</v>
      </c>
      <c r="M41" s="21">
        <f t="shared" si="17"/>
        <v>339475.74999999994</v>
      </c>
      <c r="N41" s="21">
        <f t="shared" si="17"/>
        <v>339475.74999999994</v>
      </c>
    </row>
    <row r="42" spans="1:14" s="2" customFormat="1" ht="30.75" customHeight="1" x14ac:dyDescent="0.25">
      <c r="A42" s="29">
        <v>40</v>
      </c>
      <c r="B42" s="20" t="s">
        <v>65</v>
      </c>
      <c r="C42" s="18" t="s">
        <v>66</v>
      </c>
      <c r="D42" s="21">
        <f>D9+D26+D35+D41</f>
        <v>15059256.359999999</v>
      </c>
      <c r="E42" s="21">
        <f>E9+E26+E35+E41</f>
        <v>14119191.390000001</v>
      </c>
      <c r="F42" s="21">
        <f>F9+F26+F35+F41</f>
        <v>940064.97</v>
      </c>
      <c r="G42" s="21">
        <f>G9+G26+G35+G41</f>
        <v>11648465.1</v>
      </c>
      <c r="H42" s="21">
        <f>H9+H26+H35+H41</f>
        <v>2470726.29</v>
      </c>
      <c r="I42" s="21">
        <f>I9+I26+I35+I41</f>
        <v>2751738.5100000002</v>
      </c>
      <c r="J42" s="21">
        <f>J9+J26+J35+J41</f>
        <v>3620316.06</v>
      </c>
      <c r="K42" s="21">
        <f>K9+K26+K35+K41</f>
        <v>1245938.3700000001</v>
      </c>
      <c r="L42" s="21">
        <f>L9+L26+L35+L41</f>
        <v>117790.34</v>
      </c>
      <c r="M42" s="21">
        <f>M9+M26+M35+M41</f>
        <v>4494905.3099999996</v>
      </c>
      <c r="N42" s="21">
        <f>N9+N26+N35+N41</f>
        <v>9478950.0800000001</v>
      </c>
    </row>
    <row r="43" spans="1:14" ht="66" x14ac:dyDescent="0.25">
      <c r="A43" s="14">
        <v>41</v>
      </c>
      <c r="B43" s="5" t="s">
        <v>67</v>
      </c>
      <c r="C43" s="15" t="s">
        <v>68</v>
      </c>
      <c r="D43" s="1">
        <v>510540.34</v>
      </c>
      <c r="E43" s="1">
        <f>D43-F43</f>
        <v>314410.93000000005</v>
      </c>
      <c r="F43" s="4">
        <v>196129.41</v>
      </c>
      <c r="G43" s="1">
        <f>E43-H43</f>
        <v>307973.19000000006</v>
      </c>
      <c r="H43" s="4">
        <v>6437.74</v>
      </c>
      <c r="I43" s="4">
        <v>51458.22</v>
      </c>
      <c r="J43" s="4">
        <v>0</v>
      </c>
      <c r="K43" s="4">
        <v>0</v>
      </c>
      <c r="L43" s="4">
        <v>0</v>
      </c>
      <c r="M43" s="4">
        <f>168129.22+93289.93</f>
        <v>261419.15</v>
      </c>
      <c r="N43" s="1">
        <f t="shared" ref="N43:N45" si="18">J43+K43+L43+M43</f>
        <v>261419.15</v>
      </c>
    </row>
    <row r="44" spans="1:14" x14ac:dyDescent="0.25">
      <c r="A44" s="14">
        <v>42</v>
      </c>
      <c r="B44" s="5" t="s">
        <v>69</v>
      </c>
      <c r="C44" s="15" t="s">
        <v>70</v>
      </c>
      <c r="D44" s="1">
        <v>667</v>
      </c>
      <c r="E44" s="1">
        <f>D44-F44</f>
        <v>667</v>
      </c>
      <c r="F44" s="1">
        <v>0</v>
      </c>
      <c r="G44" s="1">
        <f>E44-H44</f>
        <v>1.8300000000000409</v>
      </c>
      <c r="H44" s="1">
        <v>665.17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18"/>
        <v>0</v>
      </c>
    </row>
    <row r="45" spans="1:14" ht="26.4" x14ac:dyDescent="0.25">
      <c r="A45" s="14">
        <v>43</v>
      </c>
      <c r="B45" s="5" t="s">
        <v>71</v>
      </c>
      <c r="C45" s="31" t="s">
        <v>72</v>
      </c>
      <c r="D45" s="1">
        <v>125576.97</v>
      </c>
      <c r="E45" s="1">
        <f>D45-F45</f>
        <v>125576.97</v>
      </c>
      <c r="F45" s="1">
        <v>0</v>
      </c>
      <c r="G45" s="1">
        <f>E45-H45</f>
        <v>125576.97</v>
      </c>
      <c r="H45" s="1">
        <v>0</v>
      </c>
      <c r="I45" s="4">
        <v>0</v>
      </c>
      <c r="J45" s="4">
        <v>0</v>
      </c>
      <c r="K45" s="4">
        <v>0</v>
      </c>
      <c r="L45" s="4">
        <v>0</v>
      </c>
      <c r="M45" s="4">
        <v>125576.97</v>
      </c>
      <c r="N45" s="1">
        <f t="shared" si="18"/>
        <v>125576.97</v>
      </c>
    </row>
    <row r="46" spans="1:14" s="2" customFormat="1" ht="30.75" customHeight="1" x14ac:dyDescent="0.25">
      <c r="A46" s="29">
        <v>44</v>
      </c>
      <c r="B46" s="20" t="s">
        <v>73</v>
      </c>
      <c r="C46" s="18" t="s">
        <v>74</v>
      </c>
      <c r="D46" s="21">
        <f>SUM(D43:D45)</f>
        <v>636784.31000000006</v>
      </c>
      <c r="E46" s="21">
        <f t="shared" ref="E46:N46" si="19">SUM(E43:E45)</f>
        <v>440654.9</v>
      </c>
      <c r="F46" s="21">
        <f t="shared" si="19"/>
        <v>196129.41</v>
      </c>
      <c r="G46" s="21">
        <f t="shared" si="19"/>
        <v>433551.99000000011</v>
      </c>
      <c r="H46" s="21">
        <f t="shared" si="19"/>
        <v>7102.91</v>
      </c>
      <c r="I46" s="21">
        <f t="shared" si="19"/>
        <v>51458.22</v>
      </c>
      <c r="J46" s="21">
        <f t="shared" si="19"/>
        <v>0</v>
      </c>
      <c r="K46" s="21">
        <f t="shared" si="19"/>
        <v>0</v>
      </c>
      <c r="L46" s="21">
        <f t="shared" si="19"/>
        <v>0</v>
      </c>
      <c r="M46" s="21">
        <f t="shared" si="19"/>
        <v>386996.12</v>
      </c>
      <c r="N46" s="21">
        <f t="shared" si="19"/>
        <v>386996.12</v>
      </c>
    </row>
    <row r="47" spans="1:14" x14ac:dyDescent="0.25">
      <c r="A47" s="14">
        <v>45</v>
      </c>
      <c r="B47" s="5" t="s">
        <v>75</v>
      </c>
      <c r="C47" s="15" t="s">
        <v>87</v>
      </c>
      <c r="D47" s="1">
        <v>5791.75</v>
      </c>
      <c r="E47" s="1">
        <f>D47-F47</f>
        <v>0</v>
      </c>
      <c r="F47" s="1">
        <v>5791.75</v>
      </c>
      <c r="G47" s="1">
        <f t="shared" ref="G47" si="20">E47-H47</f>
        <v>0</v>
      </c>
      <c r="H47" s="4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ref="N47:N52" si="21">J47+K47+L47+M47</f>
        <v>0</v>
      </c>
    </row>
    <row r="48" spans="1:14" x14ac:dyDescent="0.25">
      <c r="A48" s="14">
        <v>46</v>
      </c>
      <c r="B48" s="5" t="s">
        <v>76</v>
      </c>
      <c r="C48" s="41" t="s">
        <v>77</v>
      </c>
      <c r="D48" s="1">
        <v>2701.46</v>
      </c>
      <c r="E48" s="1">
        <f t="shared" ref="E48:E52" si="22">D48-F48</f>
        <v>2701.46</v>
      </c>
      <c r="F48" s="1">
        <v>0</v>
      </c>
      <c r="G48" s="1">
        <f>E48-H48</f>
        <v>2418.64</v>
      </c>
      <c r="H48" s="4">
        <v>282.82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21"/>
        <v>0</v>
      </c>
    </row>
    <row r="49" spans="1:14" x14ac:dyDescent="0.25">
      <c r="A49" s="14">
        <v>47</v>
      </c>
      <c r="B49" s="5" t="s">
        <v>102</v>
      </c>
      <c r="C49" s="41" t="s">
        <v>103</v>
      </c>
      <c r="D49" s="1">
        <v>22.14</v>
      </c>
      <c r="E49" s="1">
        <f t="shared" si="22"/>
        <v>0</v>
      </c>
      <c r="F49" s="1">
        <v>22.14</v>
      </c>
      <c r="G49" s="1">
        <f t="shared" ref="G49:G52" si="23">E49-H49</f>
        <v>0</v>
      </c>
      <c r="H49" s="4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21"/>
        <v>0</v>
      </c>
    </row>
    <row r="50" spans="1:14" ht="26.4" x14ac:dyDescent="0.25">
      <c r="A50" s="14">
        <v>48</v>
      </c>
      <c r="B50" s="48" t="s">
        <v>112</v>
      </c>
      <c r="C50" s="49" t="s">
        <v>113</v>
      </c>
      <c r="D50" s="1">
        <v>20.38</v>
      </c>
      <c r="E50" s="1">
        <f t="shared" si="22"/>
        <v>0</v>
      </c>
      <c r="F50" s="1">
        <v>20.38</v>
      </c>
      <c r="G50" s="1">
        <f t="shared" si="23"/>
        <v>0</v>
      </c>
      <c r="H50" s="4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21"/>
        <v>0</v>
      </c>
    </row>
    <row r="51" spans="1:14" ht="26.4" x14ac:dyDescent="0.25">
      <c r="A51" s="14">
        <v>49</v>
      </c>
      <c r="B51" s="48" t="s">
        <v>114</v>
      </c>
      <c r="C51" s="49" t="s">
        <v>115</v>
      </c>
      <c r="D51" s="1">
        <v>24.71</v>
      </c>
      <c r="E51" s="1">
        <f t="shared" si="22"/>
        <v>0</v>
      </c>
      <c r="F51" s="1">
        <v>24.71</v>
      </c>
      <c r="G51" s="1">
        <f t="shared" si="23"/>
        <v>0</v>
      </c>
      <c r="H51" s="4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21"/>
        <v>0</v>
      </c>
    </row>
    <row r="52" spans="1:14" x14ac:dyDescent="0.25">
      <c r="A52" s="14">
        <v>50</v>
      </c>
      <c r="B52" s="48" t="s">
        <v>116</v>
      </c>
      <c r="C52" s="49" t="s">
        <v>117</v>
      </c>
      <c r="D52" s="1">
        <v>1638.65</v>
      </c>
      <c r="E52" s="1">
        <f t="shared" si="22"/>
        <v>0</v>
      </c>
      <c r="F52" s="1">
        <v>1638.65</v>
      </c>
      <c r="G52" s="1">
        <f t="shared" si="23"/>
        <v>0</v>
      </c>
      <c r="H52" s="4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</row>
    <row r="53" spans="1:14" s="3" customFormat="1" ht="42.75" customHeight="1" x14ac:dyDescent="0.25">
      <c r="A53" s="34">
        <v>51</v>
      </c>
      <c r="B53" s="35" t="s">
        <v>95</v>
      </c>
      <c r="C53" s="36" t="s">
        <v>78</v>
      </c>
      <c r="D53" s="37">
        <f>SUM(D47:D52)</f>
        <v>10199.089999999997</v>
      </c>
      <c r="E53" s="37">
        <f t="shared" ref="D53:N53" si="24">SUM(E47:E49)</f>
        <v>2701.46</v>
      </c>
      <c r="F53" s="37">
        <f>SUM(F47:F52)</f>
        <v>7497.630000000001</v>
      </c>
      <c r="G53" s="37">
        <f t="shared" si="24"/>
        <v>2418.64</v>
      </c>
      <c r="H53" s="37">
        <f>SUM(H47:H52)</f>
        <v>282.82</v>
      </c>
      <c r="I53" s="37">
        <f t="shared" si="24"/>
        <v>0</v>
      </c>
      <c r="J53" s="37">
        <f t="shared" si="24"/>
        <v>0</v>
      </c>
      <c r="K53" s="37">
        <f t="shared" si="24"/>
        <v>0</v>
      </c>
      <c r="L53" s="37">
        <f t="shared" si="24"/>
        <v>0</v>
      </c>
      <c r="M53" s="37">
        <f t="shared" si="24"/>
        <v>0</v>
      </c>
      <c r="N53" s="37">
        <f t="shared" si="24"/>
        <v>0</v>
      </c>
    </row>
    <row r="54" spans="1:14" s="3" customFormat="1" ht="30.75" customHeight="1" x14ac:dyDescent="0.25">
      <c r="A54" s="34"/>
      <c r="B54" s="35"/>
      <c r="C54" s="38" t="s">
        <v>93</v>
      </c>
      <c r="D54" s="39">
        <f t="shared" ref="D54:N54" si="25">D42+D46+D53</f>
        <v>15706239.76</v>
      </c>
      <c r="E54" s="39">
        <f t="shared" si="25"/>
        <v>14562547.750000002</v>
      </c>
      <c r="F54" s="39">
        <f t="shared" si="25"/>
        <v>1143692.0099999998</v>
      </c>
      <c r="G54" s="39">
        <f t="shared" si="25"/>
        <v>12084435.73</v>
      </c>
      <c r="H54" s="39">
        <f t="shared" si="25"/>
        <v>2478112.02</v>
      </c>
      <c r="I54" s="39">
        <f t="shared" si="25"/>
        <v>2803196.7300000004</v>
      </c>
      <c r="J54" s="39">
        <f t="shared" si="25"/>
        <v>3620316.06</v>
      </c>
      <c r="K54" s="39">
        <f t="shared" si="25"/>
        <v>1245938.3700000001</v>
      </c>
      <c r="L54" s="39">
        <f t="shared" si="25"/>
        <v>117790.34</v>
      </c>
      <c r="M54" s="39">
        <f t="shared" si="25"/>
        <v>4881901.43</v>
      </c>
      <c r="N54" s="39">
        <f t="shared" si="25"/>
        <v>9865946.1999999993</v>
      </c>
    </row>
    <row r="55" spans="1:14" x14ac:dyDescent="0.25">
      <c r="D55" s="43"/>
      <c r="E55" s="43"/>
      <c r="F55" s="43"/>
      <c r="G55" s="45"/>
      <c r="H55" s="45"/>
      <c r="I55" s="43"/>
      <c r="J55" s="43"/>
      <c r="K55" s="43"/>
      <c r="L55" s="43"/>
      <c r="M55" s="43"/>
      <c r="N55" s="43"/>
    </row>
    <row r="56" spans="1:14" x14ac:dyDescent="0.25"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x14ac:dyDescent="0.25"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M58" s="43"/>
    </row>
  </sheetData>
  <sheetProtection selectLockedCells="1"/>
  <customSheetViews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2"/>
      <headerFooter alignWithMargins="0">
        <oddFooter>&amp;C&amp;12&amp;P</oddFooter>
      </headerFooter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3"/>
      <headerFooter alignWithMargins="0"/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4"/>
      <headerFooter alignWithMargins="0"/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5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6"/>
      <headerFooter alignWithMargins="0">
        <oddFooter>&amp;C&amp;12&amp;P</oddFooter>
      </headerFooter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7"/>
      <headerFooter alignWithMargins="0">
        <oddFooter>&amp;C&amp;12&amp;P</oddFooter>
      </headerFooter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8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9"/>
      <headerFooter alignWithMargins="0"/>
    </customSheetView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5:H55"/>
  </mergeCells>
  <pageMargins left="0.35433070866141736" right="0.19685039370078741" top="0.59055118110236227" bottom="0.62992125984251968" header="0.35433070866141736" footer="0.35433070866141736"/>
  <pageSetup paperSize="8" scale="85" orientation="landscape" useFirstPageNumber="1" r:id="rId11"/>
  <headerFooter alignWithMargins="0">
    <oddFooter>&amp;C&amp;12&amp;P</oddFooter>
  </headerFooter>
  <rowBreaks count="1" manualBreakCount="1">
    <brk id="42" max="15" man="1"/>
  </rowBreaks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</vt:lpstr>
      <vt:lpstr>'POTRAŽIVANJA '!Ispis_naslova</vt:lpstr>
      <vt:lpstr>'POTRAŽIVANJA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Barbara Batelić</cp:lastModifiedBy>
  <cp:lastPrinted>2023-09-04T06:48:45Z</cp:lastPrinted>
  <dcterms:created xsi:type="dcterms:W3CDTF">2015-04-17T07:43:30Z</dcterms:created>
  <dcterms:modified xsi:type="dcterms:W3CDTF">2023-09-04T07:23:39Z</dcterms:modified>
</cp:coreProperties>
</file>