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rbara\POLUGODISNJI I GODISNJI OBRACUN\2022\31.12.2022\"/>
    </mc:Choice>
  </mc:AlternateContent>
  <xr:revisionPtr revIDLastSave="0" documentId="13_ncr:1_{7DD8BBAB-FD15-478B-B7FA-A5A94042AE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TRAŽIVANJA " sheetId="1" r:id="rId1"/>
  </sheets>
  <definedNames>
    <definedName name="_xlnm._FilterDatabase" localSheetId="0" hidden="1">'POTRAŽIVANJA '!$A$2:$N$2</definedName>
    <definedName name="_xlnm.Print_Titles" localSheetId="0">'POTRAŽIVANJA '!$2:$3</definedName>
    <definedName name="_xlnm.Print_Area" localSheetId="0">'POTRAŽIVANJA '!$A$1:$N$52</definedName>
    <definedName name="Z_0104055D_4F86_418B_A092_43076E5DAB68_.wvu.FilterData" localSheetId="0" hidden="1">'POTRAŽIVANJA '!$A$2:$N$2</definedName>
    <definedName name="Z_03445B5C_49D0_440B_BC0D_86CAF9BBA1EB_.wvu.Cols" localSheetId="0" hidden="1">'POTRAŽIVANJA '!#REF!,'POTRAŽIVANJA '!#REF!</definedName>
    <definedName name="Z_03445B5C_49D0_440B_BC0D_86CAF9BBA1EB_.wvu.FilterData" localSheetId="0" hidden="1">'POTRAŽIVANJA '!$A$2:$N$2</definedName>
    <definedName name="Z_03445B5C_49D0_440B_BC0D_86CAF9BBA1EB_.wvu.PrintArea" localSheetId="0" hidden="1">'POTRAŽIVANJA '!$A$1:$N$52</definedName>
    <definedName name="Z_03445B5C_49D0_440B_BC0D_86CAF9BBA1EB_.wvu.PrintTitles" localSheetId="0" hidden="1">'POTRAŽIVANJA '!$2:$3</definedName>
    <definedName name="Z_0A3FC11F_8BD3_4FB4_AED3_E6B3C53DF8B6_.wvu.FilterData" localSheetId="0" hidden="1">'POTRAŽIVANJA '!$A$2:$N$2</definedName>
    <definedName name="Z_1285AB19_9522_4B0A_BEC0_749BF7FEE887_.wvu.Cols" localSheetId="0" hidden="1">'POTRAŽIVANJA '!#REF!</definedName>
    <definedName name="Z_1285AB19_9522_4B0A_BEC0_749BF7FEE887_.wvu.FilterData" localSheetId="0" hidden="1">'POTRAŽIVANJA '!$A$2:$N$2</definedName>
    <definedName name="Z_1285AB19_9522_4B0A_BEC0_749BF7FEE887_.wvu.PrintArea" localSheetId="0" hidden="1">'POTRAŽIVANJA '!$A$1:$N$52</definedName>
    <definedName name="Z_1285AB19_9522_4B0A_BEC0_749BF7FEE887_.wvu.PrintTitles" localSheetId="0" hidden="1">'POTRAŽIVANJA '!$2:$3</definedName>
    <definedName name="Z_1C6BE7DE_D2D0_40FF_A180_01CCB7FF2580_.wvu.Cols" localSheetId="0" hidden="1">'POTRAŽIVANJA '!#REF!,'POTRAŽIVANJA '!#REF!,'POTRAŽIVANJA '!#REF!</definedName>
    <definedName name="Z_1C6BE7DE_D2D0_40FF_A180_01CCB7FF2580_.wvu.FilterData" localSheetId="0" hidden="1">'POTRAŽIVANJA '!$A$2:$N$2</definedName>
    <definedName name="Z_1C6BE7DE_D2D0_40FF_A180_01CCB7FF2580_.wvu.PrintArea" localSheetId="0" hidden="1">'POTRAŽIVANJA '!$A$1:$N$52</definedName>
    <definedName name="Z_1C6BE7DE_D2D0_40FF_A180_01CCB7FF2580_.wvu.PrintTitles" localSheetId="0" hidden="1">'POTRAŽIVANJA '!$2:$3</definedName>
    <definedName name="Z_1DA93417_905B_41CD_AC99_CCBBC2B535C0_.wvu.FilterData" localSheetId="0" hidden="1">'POTRAŽIVANJA '!$A$2:$N$2</definedName>
    <definedName name="Z_262564CE_2687_4613_ABE5_2D314BEBF817_.wvu.FilterData" localSheetId="0" hidden="1">'POTRAŽIVANJA '!$A$2:$N$2</definedName>
    <definedName name="Z_287BB99E_4494_4C80_9BF5_A16ED9F406F9_.wvu.Cols" localSheetId="0" hidden="1">'POTRAŽIVANJA '!#REF!,'POTRAŽIVANJA '!#REF!</definedName>
    <definedName name="Z_287BB99E_4494_4C80_9BF5_A16ED9F406F9_.wvu.FilterData" localSheetId="0" hidden="1">'POTRAŽIVANJA '!$A$2:$N$2</definedName>
    <definedName name="Z_287BB99E_4494_4C80_9BF5_A16ED9F406F9_.wvu.PrintArea" localSheetId="0" hidden="1">'POTRAŽIVANJA '!$A$1:$N$52</definedName>
    <definedName name="Z_287BB99E_4494_4C80_9BF5_A16ED9F406F9_.wvu.PrintTitles" localSheetId="0" hidden="1">'POTRAŽIVANJA '!$2:$3</definedName>
    <definedName name="Z_39A49891_94B4_414B_A9AD_C01B17B74E79_.wvu.Cols" localSheetId="0" hidden="1">'POTRAŽIVANJA '!#REF!,'POTRAŽIVANJA '!#REF!</definedName>
    <definedName name="Z_39A49891_94B4_414B_A9AD_C01B17B74E79_.wvu.FilterData" localSheetId="0" hidden="1">'POTRAŽIVANJA '!$A$2:$N$2</definedName>
    <definedName name="Z_39A49891_94B4_414B_A9AD_C01B17B74E79_.wvu.PrintArea" localSheetId="0" hidden="1">'POTRAŽIVANJA '!$A$1:$N$52</definedName>
    <definedName name="Z_39A49891_94B4_414B_A9AD_C01B17B74E79_.wvu.PrintTitles" localSheetId="0" hidden="1">'POTRAŽIVANJA '!$2:$3</definedName>
    <definedName name="Z_39B00C26_8CFC_412B_9BE2_DA412E23708F_.wvu.FilterData" localSheetId="0" hidden="1">'POTRAŽIVANJA '!$A$2:$N$2</definedName>
    <definedName name="Z_4B0B6631_6659_4355_B2D5_A2D4E589B09D_.wvu.FilterData" localSheetId="0" hidden="1">'POTRAŽIVANJA '!$A$2:$N$2</definedName>
    <definedName name="Z_4C3A2165_2CD6_4DA0_A63C_CCAADA037260_.wvu.FilterData" localSheetId="0" hidden="1">'POTRAŽIVANJA '!$A$2:$N$2</definedName>
    <definedName name="Z_4F436F5E_397A_47A2_806E_F3484E3158AB_.wvu.FilterData" localSheetId="0" hidden="1">'POTRAŽIVANJA '!$A$2:$N$2</definedName>
    <definedName name="Z_57242146_31A6_40EB_88F2_E4693567316F_.wvu.FilterData" localSheetId="0" hidden="1">'POTRAŽIVANJA '!$A$2:$N$2</definedName>
    <definedName name="Z_69C9F101_52CF_453D_A718_3D5CFF44C284_.wvu.FilterData" localSheetId="0" hidden="1">'POTRAŽIVANJA '!$A$2:$N$2</definedName>
    <definedName name="Z_6A72E99D_97AF_4CDF_8734_D3BD6927719C_.wvu.FilterData" localSheetId="0" hidden="1">'POTRAŽIVANJA '!$A$2:$N$2</definedName>
    <definedName name="Z_6BEA5760_B5C1_440F_894D_9BA184D9228C_.wvu.FilterData" localSheetId="0" hidden="1">'POTRAŽIVANJA '!$A$2:$N$2</definedName>
    <definedName name="Z_6C5545EE_576C_4DE7_9249_27B326B008BF_.wvu.FilterData" localSheetId="0" hidden="1">'POTRAŽIVANJA '!$A$2:$N$2</definedName>
    <definedName name="Z_73FDEF46_0CD4_43F5_8459_3122D65158EC_.wvu.FilterData" localSheetId="0" hidden="1">'POTRAŽIVANJA '!$A$2:$N$2</definedName>
    <definedName name="Z_796CC579_20C1_45F7_888A_DC7F1BA10AA8_.wvu.FilterData" localSheetId="0" hidden="1">'POTRAŽIVANJA '!$A$2:$N$2</definedName>
    <definedName name="Z_802D023E_FDC7_4E6D_A65F_8F29BC86F961_.wvu.FilterData" localSheetId="0" hidden="1">'POTRAŽIVANJA '!$A$2:$N$2</definedName>
    <definedName name="Z_8A729B9F_3337_4071_951E_CA86BAEE6893_.wvu.FilterData" localSheetId="0" hidden="1">'POTRAŽIVANJA '!$A$2:$N$2</definedName>
    <definedName name="Z_972E8E52_169D_4E32_815F_7150F4E4E164_.wvu.FilterData" localSheetId="0" hidden="1">'POTRAŽIVANJA '!$A$2:$N$2</definedName>
    <definedName name="Z_9BFBF61C_DBA2_4EC4_9A5E_913A5B6BF06E_.wvu.FilterData" localSheetId="0" hidden="1">'POTRAŽIVANJA '!$A$2:$N$2</definedName>
    <definedName name="Z_A59F6773_5C54_49F5_8494_4E00ACC21610_.wvu.FilterData" localSheetId="0" hidden="1">'POTRAŽIVANJA '!$A$2:$N$2</definedName>
    <definedName name="Z_B1D981AC_BF34_4C8C_9AD3_B7F961F3C03B_.wvu.Cols" localSheetId="0" hidden="1">'POTRAŽIVANJA '!#REF!,'POTRAŽIVANJA '!#REF!</definedName>
    <definedName name="Z_B1D981AC_BF34_4C8C_9AD3_B7F961F3C03B_.wvu.FilterData" localSheetId="0" hidden="1">'POTRAŽIVANJA '!$A$2:$N$2</definedName>
    <definedName name="Z_B1D981AC_BF34_4C8C_9AD3_B7F961F3C03B_.wvu.PrintArea" localSheetId="0" hidden="1">'POTRAŽIVANJA '!$A$1:$N$52</definedName>
    <definedName name="Z_B1D981AC_BF34_4C8C_9AD3_B7F961F3C03B_.wvu.PrintTitles" localSheetId="0" hidden="1">'POTRAŽIVANJA '!$2:$3</definedName>
    <definedName name="Z_B82ACAB2_19D0_4FEC_ABD7_A6630A628455_.wvu.FilterData" localSheetId="0" hidden="1">'POTRAŽIVANJA '!$A$2:$N$2</definedName>
    <definedName name="Z_B84FA236_DC69_46E3_BCF5_35208B536009_.wvu.FilterData" localSheetId="0" hidden="1">'POTRAŽIVANJA '!$A$2:$N$2</definedName>
    <definedName name="Z_CA8981AF_FE57_4DF7_960F_295751C92B8D_.wvu.FilterData" localSheetId="0" hidden="1">'POTRAŽIVANJA '!$A$2:$N$2</definedName>
    <definedName name="Z_D0AAB196_C177_40A9_AA76_76AE7C874846_.wvu.FilterData" localSheetId="0" hidden="1">'POTRAŽIVANJA '!$A$2:$N$2</definedName>
    <definedName name="Z_D11D6AA0_EDFE_4E07_8ADC_865141EACEB2_.wvu.Cols" localSheetId="0" hidden="1">'POTRAŽIVANJA '!#REF!,'POTRAŽIVANJA '!#REF!,'POTRAŽIVANJA '!#REF!</definedName>
    <definedName name="Z_D11D6AA0_EDFE_4E07_8ADC_865141EACEB2_.wvu.FilterData" localSheetId="0" hidden="1">'POTRAŽIVANJA '!$A$2:$N$2</definedName>
    <definedName name="Z_D11D6AA0_EDFE_4E07_8ADC_865141EACEB2_.wvu.PrintArea" localSheetId="0" hidden="1">'POTRAŽIVANJA '!$A$1:$N$52</definedName>
    <definedName name="Z_D11D6AA0_EDFE_4E07_8ADC_865141EACEB2_.wvu.PrintTitles" localSheetId="0" hidden="1">'POTRAŽIVANJA '!$2:$3</definedName>
    <definedName name="Z_D3A61B8E_B80B_4891_82C2_7853BFCB940C_.wvu.Cols" localSheetId="0" hidden="1">'POTRAŽIVANJA '!#REF!,'POTRAŽIVANJA '!#REF!,'POTRAŽIVANJA '!#REF!</definedName>
    <definedName name="Z_D3A61B8E_B80B_4891_82C2_7853BFCB940C_.wvu.FilterData" localSheetId="0" hidden="1">'POTRAŽIVANJA '!$A$2:$N$2</definedName>
    <definedName name="Z_D3A61B8E_B80B_4891_82C2_7853BFCB940C_.wvu.PrintArea" localSheetId="0" hidden="1">'POTRAŽIVANJA '!$A$1:$N$52</definedName>
    <definedName name="Z_D3A61B8E_B80B_4891_82C2_7853BFCB940C_.wvu.PrintTitles" localSheetId="0" hidden="1">'POTRAŽIVANJA '!$2:$3</definedName>
    <definedName name="Z_D49C9A08_97E7_437C_9255_11E4C9457AA9_.wvu.FilterData" localSheetId="0" hidden="1">'POTRAŽIVANJA '!$A$2:$N$2</definedName>
    <definedName name="Z_D5312685_68D1_4392_8639_9B07EED8E0B4_.wvu.FilterData" localSheetId="0" hidden="1">'POTRAŽIVANJA '!$A$2:$N$2</definedName>
    <definedName name="Z_DFAFD835_CF82_4EC8_9993_62C21F0EA5F2_.wvu.FilterData" localSheetId="0" hidden="1">'POTRAŽIVANJA '!$A$2:$N$2</definedName>
    <definedName name="Z_F7C46E8F_DEA1_43A0_A20A_41B044493F36_.wvu.FilterData" localSheetId="0" hidden="1">'POTRAŽIVANJA '!$A$2:$N$2</definedName>
    <definedName name="Z_FCC78B18_1C4A_4200_9EB7_014DEC4CEC97_.wvu.Cols" localSheetId="0" hidden="1">'POTRAŽIVANJA '!#REF!,'POTRAŽIVANJA '!#REF!</definedName>
    <definedName name="Z_FCC78B18_1C4A_4200_9EB7_014DEC4CEC97_.wvu.FilterData" localSheetId="0" hidden="1">'POTRAŽIVANJA '!$A$2:$N$2</definedName>
    <definedName name="Z_FCC78B18_1C4A_4200_9EB7_014DEC4CEC97_.wvu.PrintArea" localSheetId="0" hidden="1">'POTRAŽIVANJA '!$A$1:$N$52</definedName>
    <definedName name="Z_FCC78B18_1C4A_4200_9EB7_014DEC4CEC97_.wvu.PrintTitles" localSheetId="0" hidden="1">'POTRAŽIVANJA '!$2:$3</definedName>
    <definedName name="Z_FF88790F_B3A8_43E0_9E45_6D97494C5053_.wvu.Cols" localSheetId="0" hidden="1">'POTRAŽIVANJA '!#REF!</definedName>
    <definedName name="Z_FF88790F_B3A8_43E0_9E45_6D97494C5053_.wvu.FilterData" localSheetId="0" hidden="1">'POTRAŽIVANJA '!$A$2:$N$2</definedName>
    <definedName name="Z_FF88790F_B3A8_43E0_9E45_6D97494C5053_.wvu.PrintArea" localSheetId="0" hidden="1">'POTRAŽIVANJA '!$A$1:$N$52</definedName>
    <definedName name="Z_FF88790F_B3A8_43E0_9E45_6D97494C5053_.wvu.PrintTitles" localSheetId="0" hidden="1">'POTRAŽIVANJA '!$2:$3</definedName>
  </definedNames>
  <calcPr calcId="181029"/>
  <customWorkbookViews>
    <customWorkbookView name="Batelić Barbara - osobni prikaz" guid="{1C6BE7DE-D2D0-40FF-A180-01CCB7FF2580}" mergeInterval="0" personalView="1" maximized="1" xWindow="-9" yWindow="-9" windowWidth="1938" windowHeight="1048" activeSheetId="1"/>
    <customWorkbookView name="Škopac Koroman Katja - Personal View" guid="{39A49891-94B4-414B-A9AD-C01B17B74E79}" mergeInterval="0" personalView="1" maximized="1" xWindow="-8" yWindow="-8" windowWidth="1936" windowHeight="1056" activeSheetId="1"/>
    <customWorkbookView name="szmak - Osobni pogled" guid="{B1D981AC-BF34-4C8C-9AD3-B7F961F3C03B}" mergeInterval="0" personalView="1" maximized="1" xWindow="1" yWindow="1" windowWidth="1276" windowHeight="712" activeSheetId="1"/>
    <customWorkbookView name="rocnik - Personal View" guid="{1285AB19-9522-4B0A-BEC0-749BF7FEE887}" mergeInterval="0" personalView="1" maximized="1" xWindow="1" yWindow="1" windowWidth="1020" windowHeight="501" activeSheetId="1"/>
    <customWorkbookView name="Katja Škopac Koroman - Personal View" guid="{FCC78B18-1C4A-4200-9EB7-014DEC4CEC97}" mergeInterval="0" personalView="1" maximized="1" xWindow="1" yWindow="1" windowWidth="1276" windowHeight="729" activeSheetId="1"/>
    <customWorkbookView name="bbatelic - Personal View" guid="{D11D6AA0-EDFE-4E07-8ADC-865141EACEB2}" mergeInterval="0" personalView="1" maximized="1" xWindow="1" yWindow="1" windowWidth="1276" windowHeight="804" activeSheetId="1"/>
    <customWorkbookView name="lkrajcer - Osobni pogled" guid="{03445B5C-49D0-440B-BC0D-86CAF9BBA1EB}" mergeInterval="0" personalView="1" maximized="1" xWindow="1" yWindow="1" windowWidth="1280" windowHeight="794" activeSheetId="1" showComments="commIndAndComment"/>
    <customWorkbookView name="Igor Fabris - Personal View" guid="{287BB99E-4494-4C80-9BF5-A16ED9F406F9}" mergeInterval="0" personalView="1" maximized="1" xWindow="1" yWindow="1" windowWidth="1276" windowHeight="794" activeSheetId="1"/>
    <customWorkbookView name="mvitasovic - Personal View" guid="{FF88790F-B3A8-43E0-9E45-6D97494C5053}" mergeInterval="0" personalView="1" maximized="1" xWindow="1" yWindow="1" windowWidth="1276" windowHeight="794" activeSheetId="1" showComments="commIndAndComment"/>
    <customWorkbookView name="Fabris Igor - Personal View" guid="{D3A61B8E-B80B-4891-82C2-7853BFCB940C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M51" i="1" l="1"/>
  <c r="L51" i="1"/>
  <c r="K51" i="1"/>
  <c r="J51" i="1"/>
  <c r="I51" i="1"/>
  <c r="H51" i="1"/>
  <c r="F51" i="1"/>
  <c r="D51" i="1"/>
  <c r="N50" i="1"/>
  <c r="E50" i="1"/>
  <c r="G50" i="1" s="1"/>
  <c r="N49" i="1"/>
  <c r="E49" i="1"/>
  <c r="G49" i="1" s="1"/>
  <c r="N48" i="1"/>
  <c r="N51" i="1" s="1"/>
  <c r="E48" i="1"/>
  <c r="E51" i="1" s="1"/>
  <c r="M47" i="1"/>
  <c r="L47" i="1"/>
  <c r="K47" i="1"/>
  <c r="J47" i="1"/>
  <c r="I47" i="1"/>
  <c r="H47" i="1"/>
  <c r="F47" i="1"/>
  <c r="D47" i="1"/>
  <c r="N46" i="1"/>
  <c r="E46" i="1"/>
  <c r="G46" i="1" s="1"/>
  <c r="N45" i="1"/>
  <c r="E45" i="1"/>
  <c r="G45" i="1" s="1"/>
  <c r="N44" i="1"/>
  <c r="N47" i="1" s="1"/>
  <c r="M44" i="1"/>
  <c r="I44" i="1"/>
  <c r="E44" i="1"/>
  <c r="G44" i="1" s="1"/>
  <c r="L42" i="1"/>
  <c r="K42" i="1"/>
  <c r="J42" i="1"/>
  <c r="I42" i="1"/>
  <c r="H42" i="1"/>
  <c r="F42" i="1"/>
  <c r="D42" i="1"/>
  <c r="N41" i="1"/>
  <c r="G41" i="1"/>
  <c r="E41" i="1"/>
  <c r="N40" i="1"/>
  <c r="E40" i="1"/>
  <c r="G40" i="1" s="1"/>
  <c r="N39" i="1"/>
  <c r="E39" i="1"/>
  <c r="G39" i="1" s="1"/>
  <c r="N38" i="1"/>
  <c r="E38" i="1"/>
  <c r="G38" i="1" s="1"/>
  <c r="M37" i="1"/>
  <c r="M42" i="1" s="1"/>
  <c r="E37" i="1"/>
  <c r="E42" i="1" s="1"/>
  <c r="M36" i="1"/>
  <c r="K36" i="1"/>
  <c r="J36" i="1"/>
  <c r="I36" i="1"/>
  <c r="F36" i="1"/>
  <c r="M35" i="1"/>
  <c r="L35" i="1"/>
  <c r="K35" i="1"/>
  <c r="J35" i="1"/>
  <c r="I35" i="1"/>
  <c r="H35" i="1"/>
  <c r="F35" i="1"/>
  <c r="D35" i="1"/>
  <c r="N34" i="1"/>
  <c r="E34" i="1"/>
  <c r="G34" i="1" s="1"/>
  <c r="N33" i="1"/>
  <c r="E33" i="1"/>
  <c r="G33" i="1" s="1"/>
  <c r="N32" i="1"/>
  <c r="N35" i="1" s="1"/>
  <c r="G32" i="1"/>
  <c r="G35" i="1" s="1"/>
  <c r="E32" i="1"/>
  <c r="M31" i="1"/>
  <c r="L31" i="1"/>
  <c r="L36" i="1" s="1"/>
  <c r="K31" i="1"/>
  <c r="J31" i="1"/>
  <c r="I31" i="1"/>
  <c r="H31" i="1"/>
  <c r="H36" i="1" s="1"/>
  <c r="F31" i="1"/>
  <c r="D31" i="1"/>
  <c r="D36" i="1" s="1"/>
  <c r="N30" i="1"/>
  <c r="E30" i="1"/>
  <c r="G30" i="1" s="1"/>
  <c r="N29" i="1"/>
  <c r="E29" i="1"/>
  <c r="G29" i="1" s="1"/>
  <c r="G31" i="1" s="1"/>
  <c r="G36" i="1" s="1"/>
  <c r="N28" i="1"/>
  <c r="N31" i="1" s="1"/>
  <c r="E28" i="1"/>
  <c r="E31" i="1" s="1"/>
  <c r="M26" i="1"/>
  <c r="L26" i="1"/>
  <c r="K26" i="1"/>
  <c r="J26" i="1"/>
  <c r="I26" i="1"/>
  <c r="H26" i="1"/>
  <c r="F26" i="1"/>
  <c r="D26" i="1"/>
  <c r="N25" i="1"/>
  <c r="E25" i="1"/>
  <c r="N24" i="1"/>
  <c r="E24" i="1"/>
  <c r="G24" i="1" s="1"/>
  <c r="N23" i="1"/>
  <c r="N26" i="1" s="1"/>
  <c r="E23" i="1"/>
  <c r="E26" i="1" s="1"/>
  <c r="M22" i="1"/>
  <c r="N22" i="1" s="1"/>
  <c r="E22" i="1"/>
  <c r="G22" i="1" s="1"/>
  <c r="M21" i="1"/>
  <c r="L21" i="1"/>
  <c r="K21" i="1"/>
  <c r="J21" i="1"/>
  <c r="I21" i="1"/>
  <c r="H21" i="1"/>
  <c r="F21" i="1"/>
  <c r="D21" i="1"/>
  <c r="N20" i="1"/>
  <c r="E20" i="1"/>
  <c r="G20" i="1" s="1"/>
  <c r="N19" i="1"/>
  <c r="E19" i="1"/>
  <c r="G19" i="1" s="1"/>
  <c r="N18" i="1"/>
  <c r="E18" i="1"/>
  <c r="G18" i="1" s="1"/>
  <c r="N17" i="1"/>
  <c r="N21" i="1" s="1"/>
  <c r="G17" i="1"/>
  <c r="E17" i="1"/>
  <c r="M16" i="1"/>
  <c r="M14" i="1" s="1"/>
  <c r="L16" i="1"/>
  <c r="L14" i="1" s="1"/>
  <c r="L27" i="1" s="1"/>
  <c r="K16" i="1"/>
  <c r="J16" i="1"/>
  <c r="J14" i="1" s="1"/>
  <c r="I16" i="1"/>
  <c r="I14" i="1" s="1"/>
  <c r="H16" i="1"/>
  <c r="H14" i="1" s="1"/>
  <c r="H27" i="1" s="1"/>
  <c r="F16" i="1"/>
  <c r="F14" i="1" s="1"/>
  <c r="D16" i="1"/>
  <c r="D14" i="1" s="1"/>
  <c r="D27" i="1" s="1"/>
  <c r="M15" i="1"/>
  <c r="N15" i="1" s="1"/>
  <c r="N16" i="1" s="1"/>
  <c r="N14" i="1" s="1"/>
  <c r="E15" i="1"/>
  <c r="E16" i="1" s="1"/>
  <c r="K14" i="1"/>
  <c r="K27" i="1" s="1"/>
  <c r="M13" i="1"/>
  <c r="L13" i="1"/>
  <c r="K13" i="1"/>
  <c r="J13" i="1"/>
  <c r="I13" i="1"/>
  <c r="H13" i="1"/>
  <c r="F13" i="1"/>
  <c r="D13" i="1"/>
  <c r="N12" i="1"/>
  <c r="G12" i="1"/>
  <c r="E12" i="1"/>
  <c r="J11" i="1"/>
  <c r="N11" i="1" s="1"/>
  <c r="N13" i="1" s="1"/>
  <c r="G11" i="1"/>
  <c r="E11" i="1"/>
  <c r="N10" i="1"/>
  <c r="E10" i="1"/>
  <c r="E13" i="1" s="1"/>
  <c r="L9" i="1"/>
  <c r="L43" i="1" s="1"/>
  <c r="L52" i="1" s="1"/>
  <c r="K9" i="1"/>
  <c r="K43" i="1" s="1"/>
  <c r="K52" i="1" s="1"/>
  <c r="I9" i="1"/>
  <c r="H9" i="1"/>
  <c r="H43" i="1" s="1"/>
  <c r="H52" i="1" s="1"/>
  <c r="F9" i="1"/>
  <c r="D9" i="1"/>
  <c r="D43" i="1" s="1"/>
  <c r="D52" i="1" s="1"/>
  <c r="N8" i="1"/>
  <c r="E8" i="1"/>
  <c r="G8" i="1" s="1"/>
  <c r="N7" i="1"/>
  <c r="G7" i="1"/>
  <c r="E7" i="1"/>
  <c r="M6" i="1"/>
  <c r="J6" i="1"/>
  <c r="N6" i="1" s="1"/>
  <c r="E6" i="1"/>
  <c r="G6" i="1" s="1"/>
  <c r="M5" i="1"/>
  <c r="N5" i="1" s="1"/>
  <c r="K5" i="1"/>
  <c r="J5" i="1"/>
  <c r="J9" i="1" s="1"/>
  <c r="E5" i="1"/>
  <c r="G5" i="1" s="1"/>
  <c r="M4" i="1"/>
  <c r="N4" i="1" s="1"/>
  <c r="E4" i="1"/>
  <c r="E9" i="1" s="1"/>
  <c r="I27" i="1" l="1"/>
  <c r="I43" i="1" s="1"/>
  <c r="I52" i="1" s="1"/>
  <c r="M27" i="1"/>
  <c r="N27" i="1"/>
  <c r="J27" i="1"/>
  <c r="J43" i="1" s="1"/>
  <c r="J52" i="1" s="1"/>
  <c r="G21" i="1"/>
  <c r="G47" i="1"/>
  <c r="N9" i="1"/>
  <c r="F27" i="1"/>
  <c r="F43" i="1" s="1"/>
  <c r="F52" i="1" s="1"/>
  <c r="E14" i="1"/>
  <c r="E27" i="1" s="1"/>
  <c r="N36" i="1"/>
  <c r="E21" i="1"/>
  <c r="E47" i="1"/>
  <c r="G4" i="1"/>
  <c r="G9" i="1" s="1"/>
  <c r="G10" i="1"/>
  <c r="G13" i="1" s="1"/>
  <c r="G15" i="1"/>
  <c r="G16" i="1" s="1"/>
  <c r="E35" i="1"/>
  <c r="E36" i="1" s="1"/>
  <c r="N37" i="1"/>
  <c r="N42" i="1" s="1"/>
  <c r="M9" i="1"/>
  <c r="M43" i="1" s="1"/>
  <c r="M52" i="1" s="1"/>
  <c r="G23" i="1"/>
  <c r="G26" i="1" s="1"/>
  <c r="G37" i="1"/>
  <c r="G42" i="1" s="1"/>
  <c r="G48" i="1"/>
  <c r="G51" i="1" s="1"/>
  <c r="E43" i="1" l="1"/>
  <c r="E52" i="1" s="1"/>
  <c r="G27" i="1"/>
  <c r="N43" i="1"/>
  <c r="N52" i="1" s="1"/>
  <c r="G43" i="1"/>
  <c r="G52" i="1" s="1"/>
  <c r="G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dsain</author>
  </authors>
  <commentList>
    <comment ref="I44" authorId="0" shapeId="0" xr:uid="{AF7BC108-B0B1-4B9E-8FC3-4646B6FA65F4}">
      <text>
        <r>
          <rPr>
            <b/>
            <sz val="9"/>
            <color indexed="81"/>
            <rFont val="Segoe UI"/>
            <family val="2"/>
            <charset val="238"/>
          </rPr>
          <t>dsain:</t>
        </r>
        <r>
          <rPr>
            <sz val="9"/>
            <color indexed="81"/>
            <rFont val="Segoe UI"/>
            <family val="2"/>
            <charset val="238"/>
          </rPr>
          <t xml:space="preserve">
iz tabele opomene</t>
        </r>
      </text>
    </comment>
  </commentList>
</comments>
</file>

<file path=xl/sharedStrings.xml><?xml version="1.0" encoding="utf-8"?>
<sst xmlns="http://schemas.openxmlformats.org/spreadsheetml/2006/main" count="116" uniqueCount="114">
  <si>
    <t>Konto</t>
  </si>
  <si>
    <t>Opis</t>
  </si>
  <si>
    <t>Dospjela</t>
  </si>
  <si>
    <t>Nedospjela</t>
  </si>
  <si>
    <t>UKUPNO OVRHE</t>
  </si>
  <si>
    <t>1</t>
  </si>
  <si>
    <t>1613102</t>
  </si>
  <si>
    <t>Porez na kuće za odmor</t>
  </si>
  <si>
    <t>1614602</t>
  </si>
  <si>
    <t>Porez na tvrtku ili naziv</t>
  </si>
  <si>
    <t>1614301</t>
  </si>
  <si>
    <t xml:space="preserve">Porez na potrošnju </t>
  </si>
  <si>
    <t>Porez na korištenje javnih površina</t>
  </si>
  <si>
    <t>161</t>
  </si>
  <si>
    <t>Ukupno potraživanja za poreze</t>
  </si>
  <si>
    <t>1641901</t>
  </si>
  <si>
    <t>Potraživanja po osnovi naknade za zbrinjavanje kom. otpada na Kaštjunu</t>
  </si>
  <si>
    <t>Potraživanja za Ugovore o financiranju-stvarni troškovi gradnje</t>
  </si>
  <si>
    <t>Ostala potraživanja za usluge Grada Pule</t>
  </si>
  <si>
    <t>1641</t>
  </si>
  <si>
    <t>Potraživanja za prihode od financijske imovine-knjiga izlaznih računa</t>
  </si>
  <si>
    <t>1642</t>
  </si>
  <si>
    <t>Potraživanja za prihode od nefinancijske imovine</t>
  </si>
  <si>
    <t>1642101</t>
  </si>
  <si>
    <t>Potraživanja za koncesije-pom.dobro</t>
  </si>
  <si>
    <t>16421</t>
  </si>
  <si>
    <t>Potraživanja za dane koncesije</t>
  </si>
  <si>
    <t>1642201</t>
  </si>
  <si>
    <t>Potraživanje za stanarinu-najam</t>
  </si>
  <si>
    <t>1642203</t>
  </si>
  <si>
    <t>Potraživanja za najam javnih površina</t>
  </si>
  <si>
    <t>1642204</t>
  </si>
  <si>
    <t>Potraživanja za zakup poslovnog prostora</t>
  </si>
  <si>
    <t>1642207</t>
  </si>
  <si>
    <t>16422</t>
  </si>
  <si>
    <t>Potraživanja od zakupa i iznajmljivanja imovine</t>
  </si>
  <si>
    <t>16423</t>
  </si>
  <si>
    <t>Potraživanja za naknade za korištenje nefinancijske imovine</t>
  </si>
  <si>
    <t>16429002</t>
  </si>
  <si>
    <t>16429003</t>
  </si>
  <si>
    <t>Naknada za zadržavanje besp.izg.zgr.u prostoru-2963</t>
  </si>
  <si>
    <t>16429</t>
  </si>
  <si>
    <t>Potraživanja za ostale prihode od nefinancijske imovine</t>
  </si>
  <si>
    <t>164</t>
  </si>
  <si>
    <t>Potraživanja za prihode od imovine</t>
  </si>
  <si>
    <t>1652601</t>
  </si>
  <si>
    <t>Potraživanja od APN-a</t>
  </si>
  <si>
    <t>1652604</t>
  </si>
  <si>
    <t>1652605</t>
  </si>
  <si>
    <t>1652</t>
  </si>
  <si>
    <t>Potraživanja za prihode po posebnim propisima</t>
  </si>
  <si>
    <t>1653300</t>
  </si>
  <si>
    <t>1653200</t>
  </si>
  <si>
    <t>Potraživanja za komunalnu naknadu</t>
  </si>
  <si>
    <t>1653100</t>
  </si>
  <si>
    <t>Potraživanja za komunalni doprinos</t>
  </si>
  <si>
    <t>1653</t>
  </si>
  <si>
    <t>Potraživanja za komunalne doprinose i naknade</t>
  </si>
  <si>
    <t>165</t>
  </si>
  <si>
    <t>Potraživanja za upravne i administrativne pristojbe, pristojbe po posebnim propisima</t>
  </si>
  <si>
    <t>16815000</t>
  </si>
  <si>
    <t>Potraživanja za kazne za nepropisno parkirana vozila</t>
  </si>
  <si>
    <t>16815001</t>
  </si>
  <si>
    <t>168</t>
  </si>
  <si>
    <t>Potraživanja za kazne i upravne mjere</t>
  </si>
  <si>
    <t>16</t>
  </si>
  <si>
    <t>Potraživanja za prihode poslovanja</t>
  </si>
  <si>
    <t>1721101
1721102
1721110
1721111
1721112</t>
  </si>
  <si>
    <t>Potraživanja od prodaje stanova</t>
  </si>
  <si>
    <t>17212001</t>
  </si>
  <si>
    <t>Potraživanja od prodaje nekretnina-poslovni prostori</t>
  </si>
  <si>
    <t>1711101
1711103</t>
  </si>
  <si>
    <t>Potraživanja od prodaje nekretnina-zemljište</t>
  </si>
  <si>
    <t>17</t>
  </si>
  <si>
    <t>Potraživanja od prodaje nefinancijske imovine</t>
  </si>
  <si>
    <t>1291101</t>
  </si>
  <si>
    <t>1292104</t>
  </si>
  <si>
    <t>Ostala nespomenuta potraživanja</t>
  </si>
  <si>
    <t>Ostala potraživanja za predujmove i naknade koje se refundiraju i ostala nespomenuta potraživanja</t>
  </si>
  <si>
    <t>Potraživanja iz ranijih godina dospjela</t>
  </si>
  <si>
    <t>Prijavljeno u stečaj ili likvidaciju-saldo</t>
  </si>
  <si>
    <t>Prijavljeno u postupak predstečajne nagodbe-saldo</t>
  </si>
  <si>
    <t>Potraživanja za naknadu za uređenje voda-stambeni pr.</t>
  </si>
  <si>
    <t>Potraživanja za naknadu za uređenje voda-poslovni pr.</t>
  </si>
  <si>
    <t xml:space="preserve">Potraživanja za naknadu za priključke </t>
  </si>
  <si>
    <t>Potraživanja za kazne za parkirališta</t>
  </si>
  <si>
    <t>Potraživanja za nakn.za uređ.voda-zakupci</t>
  </si>
  <si>
    <t>Grad Pula - potraživanja za bolovanje</t>
  </si>
  <si>
    <t>1683102</t>
  </si>
  <si>
    <t>Potraživanja za ostale prihode - parnični troškovi</t>
  </si>
  <si>
    <t>1683103</t>
  </si>
  <si>
    <t>Potraživanja za ostale prihode - presuda Monte Zaro</t>
  </si>
  <si>
    <t>Redni
broj</t>
  </si>
  <si>
    <t>SVEUKUPNO</t>
  </si>
  <si>
    <t>Potraživanja za spomeničku rentu 100%</t>
  </si>
  <si>
    <t>124
1291
1292</t>
  </si>
  <si>
    <t>1681600</t>
  </si>
  <si>
    <t xml:space="preserve">Kazne po prekršajnom nalogu-porezna uprava                                     </t>
  </si>
  <si>
    <t>161340</t>
  </si>
  <si>
    <t>Porez na promet nekretnina 1783</t>
  </si>
  <si>
    <t>6</t>
  </si>
  <si>
    <t>13 (9+10+11+12)</t>
  </si>
  <si>
    <t>Poslane opomene u 2022.</t>
  </si>
  <si>
    <t>Mjenice i zadužnice
u 2022. - saldo</t>
  </si>
  <si>
    <t>Potraživanja tekuće 2022. godine dospjela</t>
  </si>
  <si>
    <t>16429000</t>
  </si>
  <si>
    <t>Potraživanje za otkopane količine neenergetskih mineralnih sirovina</t>
  </si>
  <si>
    <t>1241101</t>
  </si>
  <si>
    <t>Potraživanje za više plaćen porez i prirez na dohodak</t>
  </si>
  <si>
    <t>10</t>
  </si>
  <si>
    <t>19</t>
  </si>
  <si>
    <t>GRAD PULA - POLA STANJE POTRAŽIVANJA NA DAN 31.12.2022.</t>
  </si>
  <si>
    <t>Potraživanja (stanje 31.12)</t>
  </si>
  <si>
    <t>Ovrhe saldo
31.12.2022.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</si>
</sst>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i/>
      <sz val="1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2" fillId="0" borderId="1" xfId="0" applyNumberFormat="1" applyFont="1" applyBorder="1" applyAlignment="1" applyProtection="1">
      <alignment wrapText="1"/>
      <protection locked="0"/>
    </xf>
    <xf numFmtId="0" fontId="6" fillId="0" borderId="0" xfId="0" applyFont="1"/>
    <xf numFmtId="0" fontId="6" fillId="0" borderId="0" xfId="0" applyFont="1" applyAlignment="1">
      <alignment vertical="center"/>
    </xf>
    <xf numFmtId="4" fontId="2" fillId="0" borderId="1" xfId="0" applyNumberFormat="1" applyFont="1" applyBorder="1" applyAlignment="1" applyProtection="1">
      <alignment horizontal="right" wrapText="1"/>
      <protection locked="0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" fontId="4" fillId="0" borderId="1" xfId="0" applyNumberFormat="1" applyFont="1" applyBorder="1" applyAlignment="1" applyProtection="1">
      <alignment horizontal="right" wrapText="1"/>
      <protection locked="0"/>
    </xf>
    <xf numFmtId="1" fontId="5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 applyProtection="1">
      <alignment wrapText="1"/>
      <protection locked="0"/>
    </xf>
    <xf numFmtId="4" fontId="2" fillId="3" borderId="1" xfId="0" applyNumberFormat="1" applyFont="1" applyFill="1" applyBorder="1" applyAlignment="1" applyProtection="1">
      <alignment horizontal="right" wrapText="1"/>
      <protection locked="0"/>
    </xf>
    <xf numFmtId="0" fontId="2" fillId="0" borderId="2" xfId="0" applyFont="1" applyBorder="1" applyAlignment="1">
      <alignment wrapText="1"/>
    </xf>
    <xf numFmtId="0" fontId="2" fillId="0" borderId="0" xfId="0" applyFont="1"/>
    <xf numFmtId="4" fontId="2" fillId="3" borderId="1" xfId="0" applyNumberFormat="1" applyFont="1" applyFill="1" applyBorder="1"/>
    <xf numFmtId="164" fontId="2" fillId="3" borderId="1" xfId="0" applyNumberFormat="1" applyFont="1" applyFill="1" applyBorder="1"/>
    <xf numFmtId="4" fontId="2" fillId="0" borderId="0" xfId="0" applyNumberFormat="1" applyFont="1"/>
    <xf numFmtId="0" fontId="8" fillId="0" borderId="1" xfId="0" applyFont="1" applyBorder="1" applyAlignment="1">
      <alignment horizontal="center" wrapText="1"/>
    </xf>
    <xf numFmtId="4" fontId="2" fillId="0" borderId="0" xfId="0" applyNumberFormat="1" applyFont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N56"/>
  <sheetViews>
    <sheetView showGridLines="0" tabSelected="1" zoomScaleNormal="100" zoomScaleSheetLayoutView="80" zoomScalePageLayoutView="50" workbookViewId="0">
      <pane xSplit="3" ySplit="2" topLeftCell="D3" activePane="bottomRight" state="frozen"/>
      <selection pane="topRight" activeCell="L1" sqref="L1"/>
      <selection pane="bottomLeft" activeCell="A3" sqref="A3"/>
      <selection pane="bottomRight" activeCell="O5" sqref="O5"/>
    </sheetView>
  </sheetViews>
  <sheetFormatPr defaultRowHeight="13.2" x14ac:dyDescent="0.25"/>
  <cols>
    <col min="1" max="1" width="5.88671875" style="43" customWidth="1"/>
    <col min="2" max="2" width="10" style="43" customWidth="1"/>
    <col min="3" max="3" width="47.5546875" style="43" customWidth="1"/>
    <col min="4" max="4" width="15.88671875" style="43" customWidth="1"/>
    <col min="5" max="5" width="15" style="43" bestFit="1" customWidth="1"/>
    <col min="6" max="8" width="13.88671875" style="43" bestFit="1" customWidth="1"/>
    <col min="9" max="9" width="15.21875" style="43" bestFit="1" customWidth="1"/>
    <col min="10" max="10" width="14.33203125" style="43" bestFit="1" customWidth="1"/>
    <col min="11" max="11" width="12.6640625" style="43" bestFit="1" customWidth="1"/>
    <col min="12" max="12" width="13.21875" style="43" bestFit="1" customWidth="1"/>
    <col min="13" max="13" width="13.88671875" style="43" bestFit="1" customWidth="1"/>
    <col min="14" max="14" width="14" style="43" bestFit="1" customWidth="1"/>
    <col min="15" max="15" width="13.88671875" style="43" customWidth="1"/>
    <col min="16" max="16384" width="8.88671875" style="43"/>
  </cols>
  <sheetData>
    <row r="1" spans="1:14" ht="35.25" customHeight="1" x14ac:dyDescent="0.4">
      <c r="A1" s="47" t="s">
        <v>111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59.25" customHeight="1" x14ac:dyDescent="0.25">
      <c r="A2" s="8" t="s">
        <v>92</v>
      </c>
      <c r="B2" s="8" t="s">
        <v>0</v>
      </c>
      <c r="C2" s="9" t="s">
        <v>1</v>
      </c>
      <c r="D2" s="9" t="s">
        <v>112</v>
      </c>
      <c r="E2" s="9" t="s">
        <v>2</v>
      </c>
      <c r="F2" s="9" t="s">
        <v>3</v>
      </c>
      <c r="G2" s="9" t="s">
        <v>79</v>
      </c>
      <c r="H2" s="9" t="s">
        <v>104</v>
      </c>
      <c r="I2" s="9" t="s">
        <v>102</v>
      </c>
      <c r="J2" s="10" t="s">
        <v>80</v>
      </c>
      <c r="K2" s="10" t="s">
        <v>81</v>
      </c>
      <c r="L2" s="9" t="s">
        <v>103</v>
      </c>
      <c r="M2" s="10" t="s">
        <v>113</v>
      </c>
      <c r="N2" s="10" t="s">
        <v>4</v>
      </c>
    </row>
    <row r="3" spans="1:14" ht="20.25" customHeight="1" x14ac:dyDescent="0.25">
      <c r="A3" s="11">
        <v>0</v>
      </c>
      <c r="B3" s="12" t="s">
        <v>5</v>
      </c>
      <c r="C3" s="13">
        <v>2</v>
      </c>
      <c r="D3" s="13">
        <v>3</v>
      </c>
      <c r="E3" s="13">
        <v>4</v>
      </c>
      <c r="F3" s="13">
        <v>5</v>
      </c>
      <c r="G3" s="13">
        <v>6</v>
      </c>
      <c r="H3" s="13">
        <v>7</v>
      </c>
      <c r="I3" s="13">
        <v>8</v>
      </c>
      <c r="J3" s="13">
        <v>9</v>
      </c>
      <c r="K3" s="13">
        <v>10</v>
      </c>
      <c r="L3" s="13">
        <v>11</v>
      </c>
      <c r="M3" s="13">
        <v>12</v>
      </c>
      <c r="N3" s="13" t="s">
        <v>101</v>
      </c>
    </row>
    <row r="4" spans="1:14" x14ac:dyDescent="0.25">
      <c r="A4" s="14">
        <v>1</v>
      </c>
      <c r="B4" s="7" t="s">
        <v>6</v>
      </c>
      <c r="C4" s="15" t="s">
        <v>7</v>
      </c>
      <c r="D4" s="1">
        <v>45717.58</v>
      </c>
      <c r="E4" s="1">
        <f>D4-F4</f>
        <v>14462.890000000003</v>
      </c>
      <c r="F4" s="1">
        <v>31254.69</v>
      </c>
      <c r="G4" s="1">
        <f>E4-H4</f>
        <v>3072.0000000000036</v>
      </c>
      <c r="H4" s="1">
        <v>11390.89</v>
      </c>
      <c r="I4" s="40">
        <v>8644.64</v>
      </c>
      <c r="J4" s="40">
        <v>0</v>
      </c>
      <c r="K4" s="40">
        <v>0</v>
      </c>
      <c r="L4" s="40">
        <v>0</v>
      </c>
      <c r="M4" s="40">
        <f>12125.62+1010.58</f>
        <v>13136.2</v>
      </c>
      <c r="N4" s="1">
        <f>J4+K4+L4+M4</f>
        <v>13136.2</v>
      </c>
    </row>
    <row r="5" spans="1:14" x14ac:dyDescent="0.25">
      <c r="A5" s="14">
        <v>2</v>
      </c>
      <c r="B5" s="7" t="s">
        <v>8</v>
      </c>
      <c r="C5" s="15" t="s">
        <v>9</v>
      </c>
      <c r="D5" s="1">
        <v>464680.74</v>
      </c>
      <c r="E5" s="1">
        <f>D5-F5</f>
        <v>464607.36</v>
      </c>
      <c r="F5" s="1">
        <v>73.38</v>
      </c>
      <c r="G5" s="1">
        <f>E5-H5</f>
        <v>389209.45999999996</v>
      </c>
      <c r="H5" s="1">
        <v>75397.899999999994</v>
      </c>
      <c r="I5" s="40">
        <v>0</v>
      </c>
      <c r="J5" s="40">
        <f>87732.19+38957.29</f>
        <v>126689.48000000001</v>
      </c>
      <c r="K5" s="40">
        <f>47282.45+3031.05</f>
        <v>50313.5</v>
      </c>
      <c r="L5" s="40">
        <v>0</v>
      </c>
      <c r="M5" s="40">
        <f>133923.03+137717.91</f>
        <v>271640.94</v>
      </c>
      <c r="N5" s="1">
        <f>J5+K5+L5+M5</f>
        <v>448643.92000000004</v>
      </c>
    </row>
    <row r="6" spans="1:14" x14ac:dyDescent="0.25">
      <c r="A6" s="14">
        <v>3</v>
      </c>
      <c r="B6" s="7" t="s">
        <v>10</v>
      </c>
      <c r="C6" s="15" t="s">
        <v>11</v>
      </c>
      <c r="D6" s="1">
        <v>397288.06</v>
      </c>
      <c r="E6" s="1">
        <f>D6-F6</f>
        <v>397288.06</v>
      </c>
      <c r="F6" s="1">
        <v>0</v>
      </c>
      <c r="G6" s="1">
        <f>E6-H6</f>
        <v>225015.6</v>
      </c>
      <c r="H6" s="1">
        <v>172272.46</v>
      </c>
      <c r="I6" s="40">
        <v>352884.99</v>
      </c>
      <c r="J6" s="40">
        <f>81925.18+12359.98</f>
        <v>94285.159999999989</v>
      </c>
      <c r="K6" s="40">
        <v>2146.75</v>
      </c>
      <c r="L6" s="40">
        <v>0</v>
      </c>
      <c r="M6" s="40">
        <f>180413.25+72313.31</f>
        <v>252726.56</v>
      </c>
      <c r="N6" s="1">
        <f>J6+K6+L6+M6</f>
        <v>349158.47</v>
      </c>
    </row>
    <row r="7" spans="1:14" x14ac:dyDescent="0.25">
      <c r="A7" s="14">
        <v>4</v>
      </c>
      <c r="B7" s="7">
        <v>1613101</v>
      </c>
      <c r="C7" s="15" t="s">
        <v>12</v>
      </c>
      <c r="D7" s="1">
        <v>461062.5</v>
      </c>
      <c r="E7" s="1">
        <f>D7-F7</f>
        <v>461062.5</v>
      </c>
      <c r="F7" s="1">
        <v>0</v>
      </c>
      <c r="G7" s="1">
        <f>E7-H7</f>
        <v>168042.45</v>
      </c>
      <c r="H7" s="1">
        <v>293020.05</v>
      </c>
      <c r="I7" s="40">
        <v>793888.09</v>
      </c>
      <c r="J7" s="40">
        <v>0</v>
      </c>
      <c r="K7" s="40">
        <v>0</v>
      </c>
      <c r="L7" s="40">
        <v>0</v>
      </c>
      <c r="M7" s="40">
        <v>412072.52000000008</v>
      </c>
      <c r="N7" s="1">
        <f>J7+K7+L7+M7</f>
        <v>412072.52000000008</v>
      </c>
    </row>
    <row r="8" spans="1:14" x14ac:dyDescent="0.25">
      <c r="A8" s="14">
        <v>5</v>
      </c>
      <c r="B8" s="7" t="s">
        <v>98</v>
      </c>
      <c r="C8" s="15" t="s">
        <v>99</v>
      </c>
      <c r="D8" s="1">
        <v>4032960.16</v>
      </c>
      <c r="E8" s="1">
        <f>D8-F8</f>
        <v>4032960.16</v>
      </c>
      <c r="F8" s="1">
        <v>0</v>
      </c>
      <c r="G8" s="1">
        <f>E8-H8</f>
        <v>2679471.7000000002</v>
      </c>
      <c r="H8" s="1">
        <v>1353488.46</v>
      </c>
      <c r="I8" s="40">
        <v>0</v>
      </c>
      <c r="J8" s="40">
        <v>196944.83</v>
      </c>
      <c r="K8" s="40">
        <v>0</v>
      </c>
      <c r="L8" s="40">
        <v>0</v>
      </c>
      <c r="M8" s="40">
        <v>0</v>
      </c>
      <c r="N8" s="1">
        <f>J8+K8+L8+M8</f>
        <v>196944.83</v>
      </c>
    </row>
    <row r="9" spans="1:14" s="2" customFormat="1" ht="30.75" customHeight="1" x14ac:dyDescent="0.25">
      <c r="A9" s="16" t="s">
        <v>100</v>
      </c>
      <c r="B9" s="17" t="s">
        <v>13</v>
      </c>
      <c r="C9" s="18" t="s">
        <v>14</v>
      </c>
      <c r="D9" s="19">
        <f t="shared" ref="D9:N9" si="0">SUM(D4:D8)</f>
        <v>5401709.04</v>
      </c>
      <c r="E9" s="19">
        <f t="shared" si="0"/>
        <v>5370380.9700000007</v>
      </c>
      <c r="F9" s="19">
        <f t="shared" si="0"/>
        <v>31328.07</v>
      </c>
      <c r="G9" s="19">
        <f t="shared" si="0"/>
        <v>3464811.21</v>
      </c>
      <c r="H9" s="19">
        <f t="shared" si="0"/>
        <v>1905569.76</v>
      </c>
      <c r="I9" s="19">
        <f t="shared" si="0"/>
        <v>1155417.72</v>
      </c>
      <c r="J9" s="19">
        <f t="shared" si="0"/>
        <v>417919.47</v>
      </c>
      <c r="K9" s="19">
        <f t="shared" si="0"/>
        <v>52460.25</v>
      </c>
      <c r="L9" s="19">
        <f t="shared" si="0"/>
        <v>0</v>
      </c>
      <c r="M9" s="19">
        <f t="shared" si="0"/>
        <v>949576.22</v>
      </c>
      <c r="N9" s="19">
        <f t="shared" si="0"/>
        <v>1419955.9400000002</v>
      </c>
    </row>
    <row r="10" spans="1:14" ht="26.4" x14ac:dyDescent="0.25">
      <c r="A10" s="14">
        <v>7</v>
      </c>
      <c r="B10" s="7" t="s">
        <v>15</v>
      </c>
      <c r="C10" s="15" t="s">
        <v>16</v>
      </c>
      <c r="D10" s="1">
        <v>69374.52</v>
      </c>
      <c r="E10" s="1">
        <f>D10-F10</f>
        <v>69374.52</v>
      </c>
      <c r="F10" s="1">
        <v>0</v>
      </c>
      <c r="G10" s="1">
        <f t="shared" ref="G10:G12" si="1">E10-H10</f>
        <v>69374.52</v>
      </c>
      <c r="H10" s="1">
        <v>0</v>
      </c>
      <c r="I10" s="4">
        <v>0</v>
      </c>
      <c r="J10" s="4">
        <v>0</v>
      </c>
      <c r="K10" s="4">
        <v>0</v>
      </c>
      <c r="L10" s="4">
        <v>0</v>
      </c>
      <c r="M10" s="1">
        <v>0</v>
      </c>
      <c r="N10" s="1">
        <f>J10+K10+L10+M10</f>
        <v>0</v>
      </c>
    </row>
    <row r="11" spans="1:14" ht="26.4" x14ac:dyDescent="0.25">
      <c r="A11" s="14">
        <v>8</v>
      </c>
      <c r="B11" s="7" t="s">
        <v>15</v>
      </c>
      <c r="C11" s="15" t="s">
        <v>17</v>
      </c>
      <c r="D11" s="1">
        <v>1410998.67</v>
      </c>
      <c r="E11" s="1">
        <f>D11-F11</f>
        <v>1410998.67</v>
      </c>
      <c r="F11" s="1">
        <v>0</v>
      </c>
      <c r="G11" s="1">
        <f t="shared" si="1"/>
        <v>1410998.67</v>
      </c>
      <c r="H11" s="1">
        <v>0</v>
      </c>
      <c r="I11" s="40">
        <v>0</v>
      </c>
      <c r="J11" s="41">
        <f>93337.32+1166692.33</f>
        <v>1260029.6500000001</v>
      </c>
      <c r="K11" s="41">
        <v>0</v>
      </c>
      <c r="L11" s="41">
        <v>0</v>
      </c>
      <c r="M11" s="40">
        <v>0</v>
      </c>
      <c r="N11" s="1">
        <f>J11+K11+L11+M11</f>
        <v>1260029.6500000001</v>
      </c>
    </row>
    <row r="12" spans="1:14" x14ac:dyDescent="0.25">
      <c r="A12" s="14">
        <v>9</v>
      </c>
      <c r="B12" s="7" t="s">
        <v>15</v>
      </c>
      <c r="C12" s="15" t="s">
        <v>18</v>
      </c>
      <c r="D12" s="1">
        <v>447608.01</v>
      </c>
      <c r="E12" s="1">
        <f>D12-F12</f>
        <v>447608.01</v>
      </c>
      <c r="F12" s="1">
        <v>0</v>
      </c>
      <c r="G12" s="1">
        <f t="shared" si="1"/>
        <v>221225.26</v>
      </c>
      <c r="H12" s="1">
        <v>226382.75</v>
      </c>
      <c r="I12" s="41">
        <v>0</v>
      </c>
      <c r="J12" s="4">
        <v>0</v>
      </c>
      <c r="K12" s="4">
        <v>0</v>
      </c>
      <c r="L12" s="4">
        <v>0</v>
      </c>
      <c r="M12" s="40">
        <v>115742.07</v>
      </c>
      <c r="N12" s="1">
        <f>J12+K12+L12+M12</f>
        <v>115742.07</v>
      </c>
    </row>
    <row r="13" spans="1:14" ht="26.4" x14ac:dyDescent="0.25">
      <c r="A13" s="22" t="s">
        <v>109</v>
      </c>
      <c r="B13" s="23" t="s">
        <v>19</v>
      </c>
      <c r="C13" s="24" t="s">
        <v>20</v>
      </c>
      <c r="D13" s="25">
        <f>SUM(D10:D12)</f>
        <v>1927981.2</v>
      </c>
      <c r="E13" s="25">
        <f t="shared" ref="E13:N13" si="2">SUM(E10:E12)</f>
        <v>1927981.2</v>
      </c>
      <c r="F13" s="25">
        <f t="shared" si="2"/>
        <v>0</v>
      </c>
      <c r="G13" s="25">
        <f t="shared" si="2"/>
        <v>1701598.45</v>
      </c>
      <c r="H13" s="25">
        <f t="shared" si="2"/>
        <v>226382.75</v>
      </c>
      <c r="I13" s="25">
        <f t="shared" si="2"/>
        <v>0</v>
      </c>
      <c r="J13" s="25">
        <f t="shared" si="2"/>
        <v>1260029.6500000001</v>
      </c>
      <c r="K13" s="25">
        <f t="shared" si="2"/>
        <v>0</v>
      </c>
      <c r="L13" s="25">
        <f t="shared" si="2"/>
        <v>0</v>
      </c>
      <c r="M13" s="25">
        <f t="shared" si="2"/>
        <v>115742.07</v>
      </c>
      <c r="N13" s="25">
        <f t="shared" si="2"/>
        <v>1375771.7200000002</v>
      </c>
    </row>
    <row r="14" spans="1:14" x14ac:dyDescent="0.25">
      <c r="A14" s="26">
        <v>11</v>
      </c>
      <c r="B14" s="23" t="s">
        <v>21</v>
      </c>
      <c r="C14" s="24" t="s">
        <v>22</v>
      </c>
      <c r="D14" s="25">
        <f>D16+D21+D22+D26</f>
        <v>27566817.969999999</v>
      </c>
      <c r="E14" s="25">
        <f t="shared" ref="E14:N14" si="3">E16+E21+E22+E26</f>
        <v>26296117.490000002</v>
      </c>
      <c r="F14" s="25">
        <f t="shared" si="3"/>
        <v>1270700.48</v>
      </c>
      <c r="G14" s="25">
        <f t="shared" si="3"/>
        <v>24771463.860000003</v>
      </c>
      <c r="H14" s="25">
        <f t="shared" si="3"/>
        <v>1524653.63</v>
      </c>
      <c r="I14" s="25">
        <f t="shared" si="3"/>
        <v>3726962.87</v>
      </c>
      <c r="J14" s="25">
        <f t="shared" si="3"/>
        <v>7531221.9999999991</v>
      </c>
      <c r="K14" s="25">
        <f t="shared" si="3"/>
        <v>1024549.51</v>
      </c>
      <c r="L14" s="25">
        <f t="shared" si="3"/>
        <v>906073.19000000018</v>
      </c>
      <c r="M14" s="25">
        <f t="shared" si="3"/>
        <v>11238080.68</v>
      </c>
      <c r="N14" s="25">
        <f t="shared" si="3"/>
        <v>20699925.379999999</v>
      </c>
    </row>
    <row r="15" spans="1:14" x14ac:dyDescent="0.25">
      <c r="A15" s="14">
        <v>12</v>
      </c>
      <c r="B15" s="7" t="s">
        <v>23</v>
      </c>
      <c r="C15" s="15" t="s">
        <v>24</v>
      </c>
      <c r="D15" s="1">
        <v>275505.91999999998</v>
      </c>
      <c r="E15" s="1">
        <f t="shared" ref="E15:E20" si="4">D15-F15</f>
        <v>275505.91999999998</v>
      </c>
      <c r="F15" s="1">
        <v>0</v>
      </c>
      <c r="G15" s="1">
        <f>E15-H15</f>
        <v>305215.01999999996</v>
      </c>
      <c r="H15" s="1">
        <v>-29709.1</v>
      </c>
      <c r="I15" s="40">
        <v>0</v>
      </c>
      <c r="J15" s="40">
        <v>0</v>
      </c>
      <c r="K15" s="40">
        <v>0</v>
      </c>
      <c r="L15" s="40">
        <v>0</v>
      </c>
      <c r="M15" s="40">
        <f>300355.02-24849.1</f>
        <v>275505.92000000004</v>
      </c>
      <c r="N15" s="1">
        <f t="shared" ref="N15:N22" si="5">J15+K15+L15+M15</f>
        <v>275505.92000000004</v>
      </c>
    </row>
    <row r="16" spans="1:14" x14ac:dyDescent="0.25">
      <c r="A16" s="26">
        <v>13</v>
      </c>
      <c r="B16" s="23" t="s">
        <v>25</v>
      </c>
      <c r="C16" s="24" t="s">
        <v>26</v>
      </c>
      <c r="D16" s="25">
        <f t="shared" ref="D16:N16" si="6">D15</f>
        <v>275505.91999999998</v>
      </c>
      <c r="E16" s="25">
        <f t="shared" si="6"/>
        <v>275505.91999999998</v>
      </c>
      <c r="F16" s="25">
        <f t="shared" si="6"/>
        <v>0</v>
      </c>
      <c r="G16" s="25">
        <f t="shared" si="6"/>
        <v>305215.01999999996</v>
      </c>
      <c r="H16" s="25">
        <f t="shared" si="6"/>
        <v>-29709.1</v>
      </c>
      <c r="I16" s="25">
        <f>I15</f>
        <v>0</v>
      </c>
      <c r="J16" s="25">
        <f>J15</f>
        <v>0</v>
      </c>
      <c r="K16" s="25">
        <f>K15</f>
        <v>0</v>
      </c>
      <c r="L16" s="25">
        <f t="shared" si="6"/>
        <v>0</v>
      </c>
      <c r="M16" s="25">
        <f t="shared" si="6"/>
        <v>275505.92000000004</v>
      </c>
      <c r="N16" s="25">
        <f t="shared" si="6"/>
        <v>275505.92000000004</v>
      </c>
    </row>
    <row r="17" spans="1:14" x14ac:dyDescent="0.25">
      <c r="A17" s="14">
        <v>14</v>
      </c>
      <c r="B17" s="7" t="s">
        <v>27</v>
      </c>
      <c r="C17" s="15" t="s">
        <v>28</v>
      </c>
      <c r="D17" s="1">
        <v>1915194.85</v>
      </c>
      <c r="E17" s="1">
        <f t="shared" si="4"/>
        <v>1915194.85</v>
      </c>
      <c r="F17" s="1">
        <v>0</v>
      </c>
      <c r="G17" s="1">
        <f>E17-H17</f>
        <v>1711724.1300000001</v>
      </c>
      <c r="H17" s="1">
        <v>203470.72</v>
      </c>
      <c r="I17" s="40">
        <v>1427625.37</v>
      </c>
      <c r="J17" s="40">
        <v>0</v>
      </c>
      <c r="K17" s="40">
        <v>0</v>
      </c>
      <c r="L17" s="40">
        <v>0</v>
      </c>
      <c r="M17" s="44">
        <v>1478118.25</v>
      </c>
      <c r="N17" s="1">
        <f t="shared" si="5"/>
        <v>1478118.25</v>
      </c>
    </row>
    <row r="18" spans="1:14" x14ac:dyDescent="0.25">
      <c r="A18" s="14">
        <v>15</v>
      </c>
      <c r="B18" s="6" t="s">
        <v>29</v>
      </c>
      <c r="C18" s="15" t="s">
        <v>30</v>
      </c>
      <c r="D18" s="1">
        <v>462737.29</v>
      </c>
      <c r="E18" s="1">
        <f t="shared" si="4"/>
        <v>462737.29</v>
      </c>
      <c r="F18" s="1">
        <v>0</v>
      </c>
      <c r="G18" s="1">
        <f>E18-H18</f>
        <v>456408.88999999996</v>
      </c>
      <c r="H18" s="1">
        <v>6328.4</v>
      </c>
      <c r="I18" s="40">
        <v>0</v>
      </c>
      <c r="J18" s="40">
        <v>0</v>
      </c>
      <c r="K18" s="40">
        <v>0</v>
      </c>
      <c r="L18" s="40">
        <v>0</v>
      </c>
      <c r="M18" s="40">
        <v>421804.83</v>
      </c>
      <c r="N18" s="1">
        <f t="shared" si="5"/>
        <v>421804.83</v>
      </c>
    </row>
    <row r="19" spans="1:14" x14ac:dyDescent="0.25">
      <c r="A19" s="14">
        <v>16</v>
      </c>
      <c r="B19" s="7" t="s">
        <v>31</v>
      </c>
      <c r="C19" s="15" t="s">
        <v>32</v>
      </c>
      <c r="D19" s="1">
        <v>12302125.119999999</v>
      </c>
      <c r="E19" s="1">
        <f t="shared" si="4"/>
        <v>12288180.34</v>
      </c>
      <c r="F19" s="1">
        <v>13944.78</v>
      </c>
      <c r="G19" s="1">
        <f>E19-H19</f>
        <v>11227943.98</v>
      </c>
      <c r="H19" s="1">
        <v>1060236.3600000001</v>
      </c>
      <c r="I19" s="40">
        <v>1776308.8599999999</v>
      </c>
      <c r="J19" s="40">
        <v>1836264.96</v>
      </c>
      <c r="K19" s="40">
        <v>894140.56</v>
      </c>
      <c r="L19" s="40">
        <v>906073.19000000018</v>
      </c>
      <c r="M19" s="40">
        <v>8584286.75</v>
      </c>
      <c r="N19" s="1">
        <f t="shared" si="5"/>
        <v>12220765.460000001</v>
      </c>
    </row>
    <row r="20" spans="1:14" x14ac:dyDescent="0.25">
      <c r="A20" s="14">
        <v>17</v>
      </c>
      <c r="B20" s="7" t="s">
        <v>33</v>
      </c>
      <c r="C20" s="15" t="s">
        <v>86</v>
      </c>
      <c r="D20" s="1">
        <v>152010.25</v>
      </c>
      <c r="E20" s="1">
        <f t="shared" si="4"/>
        <v>152010.25</v>
      </c>
      <c r="F20" s="4">
        <v>0</v>
      </c>
      <c r="G20" s="1">
        <f>E20-H20</f>
        <v>152010.25</v>
      </c>
      <c r="H20" s="4">
        <v>0</v>
      </c>
      <c r="I20" s="41">
        <v>43688.37</v>
      </c>
      <c r="J20" s="41">
        <v>27791.9</v>
      </c>
      <c r="K20" s="41">
        <v>27012.37</v>
      </c>
      <c r="L20" s="41">
        <v>0</v>
      </c>
      <c r="M20" s="41">
        <v>75669.91</v>
      </c>
      <c r="N20" s="1">
        <f t="shared" si="5"/>
        <v>130474.18000000001</v>
      </c>
    </row>
    <row r="21" spans="1:14" x14ac:dyDescent="0.25">
      <c r="A21" s="26">
        <v>18</v>
      </c>
      <c r="B21" s="23" t="s">
        <v>34</v>
      </c>
      <c r="C21" s="24" t="s">
        <v>35</v>
      </c>
      <c r="D21" s="25">
        <f>SUM(D17:D20)</f>
        <v>14832067.51</v>
      </c>
      <c r="E21" s="25">
        <f t="shared" ref="E21:N21" si="7">SUM(E17:E20)</f>
        <v>14818122.73</v>
      </c>
      <c r="F21" s="25">
        <f t="shared" si="7"/>
        <v>13944.78</v>
      </c>
      <c r="G21" s="25">
        <f t="shared" si="7"/>
        <v>13548087.25</v>
      </c>
      <c r="H21" s="25">
        <f t="shared" si="7"/>
        <v>1270035.48</v>
      </c>
      <c r="I21" s="25">
        <f>SUM(I17:I20)</f>
        <v>3247622.6</v>
      </c>
      <c r="J21" s="25">
        <f t="shared" si="7"/>
        <v>1864056.8599999999</v>
      </c>
      <c r="K21" s="25">
        <f t="shared" si="7"/>
        <v>921152.93</v>
      </c>
      <c r="L21" s="25">
        <f t="shared" si="7"/>
        <v>906073.19000000018</v>
      </c>
      <c r="M21" s="25">
        <f t="shared" si="7"/>
        <v>10559879.74</v>
      </c>
      <c r="N21" s="25">
        <f t="shared" si="7"/>
        <v>14251162.720000001</v>
      </c>
    </row>
    <row r="22" spans="1:14" s="2" customFormat="1" ht="30.75" customHeight="1" x14ac:dyDescent="0.25">
      <c r="A22" s="16" t="s">
        <v>110</v>
      </c>
      <c r="B22" s="20" t="s">
        <v>36</v>
      </c>
      <c r="C22" s="18" t="s">
        <v>37</v>
      </c>
      <c r="D22" s="19">
        <v>11592601.4</v>
      </c>
      <c r="E22" s="19">
        <f t="shared" ref="E22:E25" si="8">D22-F22</f>
        <v>10342601.4</v>
      </c>
      <c r="F22" s="19">
        <v>1250000</v>
      </c>
      <c r="G22" s="21">
        <f t="shared" ref="G22:G24" si="9">E22-H22</f>
        <v>10342601.4</v>
      </c>
      <c r="H22" s="19">
        <v>0</v>
      </c>
      <c r="I22" s="19">
        <v>0</v>
      </c>
      <c r="J22" s="19">
        <v>5550000</v>
      </c>
      <c r="K22" s="19">
        <v>0</v>
      </c>
      <c r="L22" s="19">
        <v>0</v>
      </c>
      <c r="M22" s="19">
        <f>59813.51</f>
        <v>59813.51</v>
      </c>
      <c r="N22" s="21">
        <f t="shared" si="5"/>
        <v>5609813.5099999998</v>
      </c>
    </row>
    <row r="23" spans="1:14" x14ac:dyDescent="0.25">
      <c r="A23" s="14">
        <v>20</v>
      </c>
      <c r="B23" s="5" t="s">
        <v>38</v>
      </c>
      <c r="C23" s="15" t="s">
        <v>94</v>
      </c>
      <c r="D23" s="1">
        <v>819621.99</v>
      </c>
      <c r="E23" s="1">
        <f t="shared" si="8"/>
        <v>813766.29</v>
      </c>
      <c r="F23" s="1">
        <v>5855.7</v>
      </c>
      <c r="G23" s="1">
        <f t="shared" si="9"/>
        <v>538200.62000000011</v>
      </c>
      <c r="H23" s="1">
        <v>275565.67</v>
      </c>
      <c r="I23" s="40">
        <v>467065.99</v>
      </c>
      <c r="J23" s="40">
        <v>117165.14</v>
      </c>
      <c r="K23" s="40">
        <v>103396.58</v>
      </c>
      <c r="L23" s="40">
        <v>0</v>
      </c>
      <c r="M23" s="40">
        <v>333791.63</v>
      </c>
      <c r="N23" s="1">
        <f>J23+K23+L23+M23</f>
        <v>554353.35</v>
      </c>
    </row>
    <row r="24" spans="1:14" x14ac:dyDescent="0.25">
      <c r="A24" s="14">
        <v>21</v>
      </c>
      <c r="B24" s="5" t="s">
        <v>39</v>
      </c>
      <c r="C24" s="15" t="s">
        <v>40</v>
      </c>
      <c r="D24" s="1">
        <v>46121.15</v>
      </c>
      <c r="E24" s="1">
        <f t="shared" si="8"/>
        <v>46121.15</v>
      </c>
      <c r="F24" s="4">
        <v>0</v>
      </c>
      <c r="G24" s="1">
        <f t="shared" si="9"/>
        <v>37359.57</v>
      </c>
      <c r="H24" s="4">
        <v>8761.58</v>
      </c>
      <c r="I24" s="41">
        <v>12274.28</v>
      </c>
      <c r="J24" s="41">
        <v>0</v>
      </c>
      <c r="K24" s="41">
        <v>0</v>
      </c>
      <c r="L24" s="41">
        <v>0</v>
      </c>
      <c r="M24" s="41">
        <v>9089.8799999999992</v>
      </c>
      <c r="N24" s="1">
        <f>J24+K24+L24+M24</f>
        <v>9089.8799999999992</v>
      </c>
    </row>
    <row r="25" spans="1:14" ht="26.4" x14ac:dyDescent="0.25">
      <c r="A25" s="14">
        <v>22</v>
      </c>
      <c r="B25" s="5" t="s">
        <v>105</v>
      </c>
      <c r="C25" s="15" t="s">
        <v>106</v>
      </c>
      <c r="D25" s="1">
        <v>900</v>
      </c>
      <c r="E25" s="1">
        <f t="shared" si="8"/>
        <v>0</v>
      </c>
      <c r="F25" s="4">
        <v>900</v>
      </c>
      <c r="G25" s="1">
        <v>0</v>
      </c>
      <c r="H25" s="4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1">
        <f>J25+K25+L25+M25</f>
        <v>0</v>
      </c>
    </row>
    <row r="26" spans="1:14" ht="26.4" x14ac:dyDescent="0.25">
      <c r="A26" s="26">
        <v>23</v>
      </c>
      <c r="B26" s="27" t="s">
        <v>41</v>
      </c>
      <c r="C26" s="24" t="s">
        <v>42</v>
      </c>
      <c r="D26" s="28">
        <f>SUM(D23:D25)</f>
        <v>866643.14</v>
      </c>
      <c r="E26" s="28">
        <f t="shared" ref="E26:H26" si="10">SUM(E23:E25)</f>
        <v>859887.44000000006</v>
      </c>
      <c r="F26" s="28">
        <f t="shared" si="10"/>
        <v>6755.7</v>
      </c>
      <c r="G26" s="28">
        <f t="shared" si="10"/>
        <v>575560.19000000006</v>
      </c>
      <c r="H26" s="28">
        <f t="shared" si="10"/>
        <v>284327.25</v>
      </c>
      <c r="I26" s="28">
        <f>SUM(I23:I25)</f>
        <v>479340.27</v>
      </c>
      <c r="J26" s="28">
        <f t="shared" ref="J26:N26" si="11">SUM(J23:J25)</f>
        <v>117165.14</v>
      </c>
      <c r="K26" s="28">
        <f t="shared" si="11"/>
        <v>103396.58</v>
      </c>
      <c r="L26" s="28">
        <f t="shared" si="11"/>
        <v>0</v>
      </c>
      <c r="M26" s="28">
        <f t="shared" si="11"/>
        <v>342881.51</v>
      </c>
      <c r="N26" s="28">
        <f t="shared" si="11"/>
        <v>563443.23</v>
      </c>
    </row>
    <row r="27" spans="1:14" s="2" customFormat="1" ht="30.75" customHeight="1" x14ac:dyDescent="0.25">
      <c r="A27" s="29">
        <v>24</v>
      </c>
      <c r="B27" s="20" t="s">
        <v>43</v>
      </c>
      <c r="C27" s="18" t="s">
        <v>44</v>
      </c>
      <c r="D27" s="30">
        <f>D13+D14</f>
        <v>29494799.169999998</v>
      </c>
      <c r="E27" s="30">
        <f>E13+E14</f>
        <v>28224098.690000001</v>
      </c>
      <c r="F27" s="30">
        <f>F13+F14</f>
        <v>1270700.48</v>
      </c>
      <c r="G27" s="30">
        <f t="shared" ref="G27:N27" si="12">G13+G14</f>
        <v>26473062.310000002</v>
      </c>
      <c r="H27" s="30">
        <f t="shared" si="12"/>
        <v>1751036.38</v>
      </c>
      <c r="I27" s="30">
        <f t="shared" si="12"/>
        <v>3726962.87</v>
      </c>
      <c r="J27" s="30">
        <f t="shared" si="12"/>
        <v>8791251.6499999985</v>
      </c>
      <c r="K27" s="30">
        <f t="shared" si="12"/>
        <v>1024549.51</v>
      </c>
      <c r="L27" s="30">
        <f>L13+L14</f>
        <v>906073.19000000018</v>
      </c>
      <c r="M27" s="30">
        <f t="shared" si="12"/>
        <v>11353822.75</v>
      </c>
      <c r="N27" s="30">
        <f t="shared" si="12"/>
        <v>22075697.099999998</v>
      </c>
    </row>
    <row r="28" spans="1:14" x14ac:dyDescent="0.25">
      <c r="A28" s="14">
        <v>25</v>
      </c>
      <c r="B28" s="5" t="s">
        <v>45</v>
      </c>
      <c r="C28" s="31" t="s">
        <v>46</v>
      </c>
      <c r="D28" s="1">
        <v>4031264.97</v>
      </c>
      <c r="E28" s="1">
        <f>D28-F28</f>
        <v>0</v>
      </c>
      <c r="F28" s="1">
        <v>4031264.97</v>
      </c>
      <c r="G28" s="1">
        <v>0</v>
      </c>
      <c r="H28" s="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1">
        <f t="shared" ref="N28:N34" si="13">J28+K28+L28+M28</f>
        <v>0</v>
      </c>
    </row>
    <row r="29" spans="1:14" x14ac:dyDescent="0.25">
      <c r="A29" s="14">
        <v>26</v>
      </c>
      <c r="B29" s="5" t="s">
        <v>47</v>
      </c>
      <c r="C29" s="31" t="s">
        <v>82</v>
      </c>
      <c r="D29" s="1">
        <v>2045732.59</v>
      </c>
      <c r="E29" s="1">
        <f>D29-F29</f>
        <v>2045732.59</v>
      </c>
      <c r="F29" s="4">
        <v>0</v>
      </c>
      <c r="G29" s="1">
        <f>E29-H29</f>
        <v>1481358.31</v>
      </c>
      <c r="H29" s="4">
        <v>564374.28</v>
      </c>
      <c r="I29" s="41">
        <v>1689385.85</v>
      </c>
      <c r="J29" s="41">
        <v>32687.98</v>
      </c>
      <c r="K29" s="41">
        <v>1413.32</v>
      </c>
      <c r="L29" s="41">
        <v>0</v>
      </c>
      <c r="M29" s="41">
        <v>771999.86</v>
      </c>
      <c r="N29" s="1">
        <f t="shared" si="13"/>
        <v>806101.16</v>
      </c>
    </row>
    <row r="30" spans="1:14" x14ac:dyDescent="0.25">
      <c r="A30" s="14">
        <v>27</v>
      </c>
      <c r="B30" s="5" t="s">
        <v>48</v>
      </c>
      <c r="C30" s="31" t="s">
        <v>83</v>
      </c>
      <c r="D30" s="1">
        <v>7560227.0800000001</v>
      </c>
      <c r="E30" s="1">
        <f>D30-F30</f>
        <v>7560227.0800000001</v>
      </c>
      <c r="F30" s="4">
        <v>0</v>
      </c>
      <c r="G30" s="1">
        <f>E30-H30</f>
        <v>6686672.8499999996</v>
      </c>
      <c r="H30" s="4">
        <v>873554.23</v>
      </c>
      <c r="I30" s="41">
        <v>1219360.0900000001</v>
      </c>
      <c r="J30" s="41">
        <v>1893554.31</v>
      </c>
      <c r="K30" s="41">
        <v>1623562.92</v>
      </c>
      <c r="L30" s="41">
        <v>0</v>
      </c>
      <c r="M30" s="41">
        <v>660688.12</v>
      </c>
      <c r="N30" s="1">
        <f t="shared" si="13"/>
        <v>4177805.35</v>
      </c>
    </row>
    <row r="31" spans="1:14" x14ac:dyDescent="0.25">
      <c r="A31" s="26">
        <v>28</v>
      </c>
      <c r="B31" s="27" t="s">
        <v>49</v>
      </c>
      <c r="C31" s="24" t="s">
        <v>50</v>
      </c>
      <c r="D31" s="28">
        <f t="shared" ref="D31:N31" si="14">SUM(D28:D30)</f>
        <v>13637224.640000001</v>
      </c>
      <c r="E31" s="28">
        <f t="shared" si="14"/>
        <v>9605959.6699999999</v>
      </c>
      <c r="F31" s="28">
        <f>SUM(F28:F30)</f>
        <v>4031264.97</v>
      </c>
      <c r="G31" s="28">
        <f>SUM(G28:G30)</f>
        <v>8168031.1600000001</v>
      </c>
      <c r="H31" s="28">
        <f>SUM(H28:H30)</f>
        <v>1437928.51</v>
      </c>
      <c r="I31" s="28">
        <f t="shared" si="14"/>
        <v>2908745.9400000004</v>
      </c>
      <c r="J31" s="28">
        <f t="shared" si="14"/>
        <v>1926242.29</v>
      </c>
      <c r="K31" s="28">
        <f t="shared" si="14"/>
        <v>1624976.24</v>
      </c>
      <c r="L31" s="28">
        <f t="shared" si="14"/>
        <v>0</v>
      </c>
      <c r="M31" s="28">
        <f t="shared" si="14"/>
        <v>1432687.98</v>
      </c>
      <c r="N31" s="28">
        <f t="shared" si="14"/>
        <v>4983906.51</v>
      </c>
    </row>
    <row r="32" spans="1:14" x14ac:dyDescent="0.25">
      <c r="A32" s="14">
        <v>29</v>
      </c>
      <c r="B32" s="5" t="s">
        <v>51</v>
      </c>
      <c r="C32" s="15" t="s">
        <v>84</v>
      </c>
      <c r="D32" s="1">
        <v>589464.98</v>
      </c>
      <c r="E32" s="1">
        <f>D32-F32</f>
        <v>589464.98</v>
      </c>
      <c r="F32" s="1">
        <v>0</v>
      </c>
      <c r="G32" s="1">
        <f>E32-H32</f>
        <v>589464.98</v>
      </c>
      <c r="H32" s="1">
        <v>0</v>
      </c>
      <c r="I32" s="40">
        <v>0</v>
      </c>
      <c r="J32" s="40">
        <v>587677.82999999996</v>
      </c>
      <c r="K32" s="40">
        <v>0</v>
      </c>
      <c r="L32" s="40">
        <v>0</v>
      </c>
      <c r="M32" s="40">
        <v>1787.15</v>
      </c>
      <c r="N32" s="1">
        <f t="shared" si="13"/>
        <v>589464.98</v>
      </c>
    </row>
    <row r="33" spans="1:14" x14ac:dyDescent="0.25">
      <c r="A33" s="14">
        <v>30</v>
      </c>
      <c r="B33" s="5" t="s">
        <v>52</v>
      </c>
      <c r="C33" s="15" t="s">
        <v>53</v>
      </c>
      <c r="D33" s="1">
        <v>43153300.030000001</v>
      </c>
      <c r="E33" s="1">
        <f>D33-F33</f>
        <v>43145564.460000001</v>
      </c>
      <c r="F33" s="1">
        <v>7735.57</v>
      </c>
      <c r="G33" s="1">
        <f>E33-H33</f>
        <v>36334781.810000002</v>
      </c>
      <c r="H33" s="1">
        <v>6810782.6500000004</v>
      </c>
      <c r="I33" s="45">
        <v>11870039.199999999</v>
      </c>
      <c r="J33" s="40">
        <v>14241120.83</v>
      </c>
      <c r="K33" s="40">
        <v>5910578.7200000007</v>
      </c>
      <c r="L33" s="40">
        <v>0</v>
      </c>
      <c r="M33" s="40">
        <v>6276908.8999999976</v>
      </c>
      <c r="N33" s="1">
        <f t="shared" si="13"/>
        <v>26428608.449999999</v>
      </c>
    </row>
    <row r="34" spans="1:14" x14ac:dyDescent="0.25">
      <c r="A34" s="14">
        <v>31</v>
      </c>
      <c r="B34" s="5" t="s">
        <v>54</v>
      </c>
      <c r="C34" s="15" t="s">
        <v>55</v>
      </c>
      <c r="D34" s="1">
        <v>8157564.1799999997</v>
      </c>
      <c r="E34" s="1">
        <f>D34-F34</f>
        <v>6542207.1799999997</v>
      </c>
      <c r="F34" s="1">
        <v>1615357</v>
      </c>
      <c r="G34" s="1">
        <f>E34-H34</f>
        <v>5836821.7199999997</v>
      </c>
      <c r="H34" s="1">
        <v>705385.46</v>
      </c>
      <c r="I34" s="40">
        <v>3453578.14</v>
      </c>
      <c r="J34" s="40">
        <v>1127881.48</v>
      </c>
      <c r="K34" s="40">
        <v>0</v>
      </c>
      <c r="L34" s="40">
        <v>0</v>
      </c>
      <c r="M34" s="40">
        <v>4270916.42</v>
      </c>
      <c r="N34" s="1">
        <f t="shared" si="13"/>
        <v>5398797.9000000004</v>
      </c>
    </row>
    <row r="35" spans="1:14" x14ac:dyDescent="0.25">
      <c r="A35" s="26">
        <v>32</v>
      </c>
      <c r="B35" s="27" t="s">
        <v>56</v>
      </c>
      <c r="C35" s="32" t="s">
        <v>57</v>
      </c>
      <c r="D35" s="33">
        <f t="shared" ref="D35:N35" si="15">SUM(D32:D34)</f>
        <v>51900329.189999998</v>
      </c>
      <c r="E35" s="33">
        <f t="shared" si="15"/>
        <v>50277236.619999997</v>
      </c>
      <c r="F35" s="33">
        <f t="shared" si="15"/>
        <v>1623092.57</v>
      </c>
      <c r="G35" s="33">
        <f t="shared" si="15"/>
        <v>42761068.509999998</v>
      </c>
      <c r="H35" s="33">
        <f t="shared" si="15"/>
        <v>7516168.1100000003</v>
      </c>
      <c r="I35" s="33">
        <f t="shared" si="15"/>
        <v>15323617.34</v>
      </c>
      <c r="J35" s="33">
        <f t="shared" si="15"/>
        <v>15956680.140000001</v>
      </c>
      <c r="K35" s="33">
        <f t="shared" si="15"/>
        <v>5910578.7200000007</v>
      </c>
      <c r="L35" s="33">
        <f t="shared" si="15"/>
        <v>0</v>
      </c>
      <c r="M35" s="33">
        <f t="shared" si="15"/>
        <v>10549612.469999999</v>
      </c>
      <c r="N35" s="33">
        <f t="shared" si="15"/>
        <v>32416871.329999998</v>
      </c>
    </row>
    <row r="36" spans="1:14" s="2" customFormat="1" ht="30.75" customHeight="1" x14ac:dyDescent="0.25">
      <c r="A36" s="29">
        <v>33</v>
      </c>
      <c r="B36" s="20" t="s">
        <v>58</v>
      </c>
      <c r="C36" s="18" t="s">
        <v>59</v>
      </c>
      <c r="D36" s="21">
        <f>D31+D35</f>
        <v>65537553.829999998</v>
      </c>
      <c r="E36" s="21">
        <f t="shared" ref="E36:N36" si="16">E31+E35</f>
        <v>59883196.289999999</v>
      </c>
      <c r="F36" s="21">
        <f t="shared" si="16"/>
        <v>5654357.54</v>
      </c>
      <c r="G36" s="21">
        <f t="shared" si="16"/>
        <v>50929099.670000002</v>
      </c>
      <c r="H36" s="21">
        <f t="shared" si="16"/>
        <v>8954096.620000001</v>
      </c>
      <c r="I36" s="21">
        <f>I31+I35</f>
        <v>18232363.280000001</v>
      </c>
      <c r="J36" s="21">
        <f t="shared" si="16"/>
        <v>17882922.43</v>
      </c>
      <c r="K36" s="21">
        <f t="shared" si="16"/>
        <v>7535554.9600000009</v>
      </c>
      <c r="L36" s="21">
        <f>L31+L35</f>
        <v>0</v>
      </c>
      <c r="M36" s="21">
        <f t="shared" si="16"/>
        <v>11982300.449999999</v>
      </c>
      <c r="N36" s="21">
        <f t="shared" si="16"/>
        <v>37400777.839999996</v>
      </c>
    </row>
    <row r="37" spans="1:14" x14ac:dyDescent="0.25">
      <c r="A37" s="14">
        <v>34</v>
      </c>
      <c r="B37" s="5" t="s">
        <v>60</v>
      </c>
      <c r="C37" s="15" t="s">
        <v>61</v>
      </c>
      <c r="D37" s="1">
        <v>8259344.7000000002</v>
      </c>
      <c r="E37" s="1">
        <f t="shared" ref="E37:E41" si="17">D37-F37</f>
        <v>8259344.7000000002</v>
      </c>
      <c r="F37" s="1">
        <v>0</v>
      </c>
      <c r="G37" s="1">
        <f t="shared" ref="G37:G41" si="18">E37-H37</f>
        <v>6723842.0999999996</v>
      </c>
      <c r="H37" s="1">
        <v>1535502.6</v>
      </c>
      <c r="I37" s="40">
        <v>0</v>
      </c>
      <c r="J37" s="40">
        <v>0</v>
      </c>
      <c r="K37" s="40">
        <v>0</v>
      </c>
      <c r="L37" s="40">
        <v>0</v>
      </c>
      <c r="M37" s="40">
        <f>1475982.79+367632.19</f>
        <v>1843614.98</v>
      </c>
      <c r="N37" s="1">
        <f t="shared" ref="N37:N41" si="19">J37+K37+L37+M37</f>
        <v>1843614.98</v>
      </c>
    </row>
    <row r="38" spans="1:14" x14ac:dyDescent="0.25">
      <c r="A38" s="14">
        <v>35</v>
      </c>
      <c r="B38" s="5" t="s">
        <v>62</v>
      </c>
      <c r="C38" s="15" t="s">
        <v>85</v>
      </c>
      <c r="D38" s="1">
        <v>205229.42</v>
      </c>
      <c r="E38" s="1">
        <f t="shared" si="17"/>
        <v>205229.42</v>
      </c>
      <c r="F38" s="1">
        <v>0</v>
      </c>
      <c r="G38" s="1">
        <f t="shared" si="18"/>
        <v>205229.42</v>
      </c>
      <c r="H38" s="1">
        <v>0</v>
      </c>
      <c r="I38" s="40">
        <v>0</v>
      </c>
      <c r="J38" s="40">
        <v>0</v>
      </c>
      <c r="K38" s="40">
        <v>0</v>
      </c>
      <c r="L38" s="40">
        <v>0</v>
      </c>
      <c r="M38" s="40">
        <v>205229.42</v>
      </c>
      <c r="N38" s="1">
        <f t="shared" si="19"/>
        <v>205229.42</v>
      </c>
    </row>
    <row r="39" spans="1:14" x14ac:dyDescent="0.25">
      <c r="A39" s="14">
        <v>36</v>
      </c>
      <c r="B39" s="5" t="s">
        <v>96</v>
      </c>
      <c r="C39" s="15" t="s">
        <v>97</v>
      </c>
      <c r="D39" s="1">
        <v>298372.08</v>
      </c>
      <c r="E39" s="1">
        <f t="shared" si="17"/>
        <v>298372.08</v>
      </c>
      <c r="F39" s="1">
        <v>0</v>
      </c>
      <c r="G39" s="1">
        <f t="shared" si="18"/>
        <v>188999.55000000002</v>
      </c>
      <c r="H39" s="1">
        <v>109372.53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1">
        <f t="shared" si="19"/>
        <v>0</v>
      </c>
    </row>
    <row r="40" spans="1:14" x14ac:dyDescent="0.25">
      <c r="A40" s="14">
        <v>37</v>
      </c>
      <c r="B40" s="5" t="s">
        <v>88</v>
      </c>
      <c r="C40" s="15" t="s">
        <v>89</v>
      </c>
      <c r="D40" s="1">
        <v>130097.38</v>
      </c>
      <c r="E40" s="1">
        <f t="shared" si="17"/>
        <v>130097.38</v>
      </c>
      <c r="F40" s="1">
        <v>0</v>
      </c>
      <c r="G40" s="1">
        <f t="shared" si="18"/>
        <v>123886.79000000001</v>
      </c>
      <c r="H40" s="1">
        <v>6210.59</v>
      </c>
      <c r="I40" s="40">
        <v>0</v>
      </c>
      <c r="J40" s="40">
        <v>0</v>
      </c>
      <c r="K40" s="40">
        <v>0</v>
      </c>
      <c r="L40" s="40">
        <v>0</v>
      </c>
      <c r="M40" s="40">
        <v>130097.38</v>
      </c>
      <c r="N40" s="1">
        <f t="shared" si="19"/>
        <v>130097.38</v>
      </c>
    </row>
    <row r="41" spans="1:14" x14ac:dyDescent="0.25">
      <c r="A41" s="14">
        <v>38</v>
      </c>
      <c r="B41" s="5" t="s">
        <v>90</v>
      </c>
      <c r="C41" s="15" t="s">
        <v>91</v>
      </c>
      <c r="D41" s="1">
        <v>117987.15</v>
      </c>
      <c r="E41" s="1">
        <f t="shared" si="17"/>
        <v>117987.15</v>
      </c>
      <c r="F41" s="1">
        <v>0</v>
      </c>
      <c r="G41" s="1">
        <f t="shared" si="18"/>
        <v>117987.15</v>
      </c>
      <c r="H41" s="1">
        <v>0</v>
      </c>
      <c r="I41" s="40">
        <v>0</v>
      </c>
      <c r="J41" s="40">
        <v>0</v>
      </c>
      <c r="K41" s="40">
        <v>0</v>
      </c>
      <c r="L41" s="40">
        <v>0</v>
      </c>
      <c r="M41" s="40">
        <v>117987.15</v>
      </c>
      <c r="N41" s="1">
        <f t="shared" si="19"/>
        <v>117987.15</v>
      </c>
    </row>
    <row r="42" spans="1:14" s="2" customFormat="1" ht="30.75" customHeight="1" x14ac:dyDescent="0.25">
      <c r="A42" s="29">
        <v>39</v>
      </c>
      <c r="B42" s="20" t="s">
        <v>63</v>
      </c>
      <c r="C42" s="18" t="s">
        <v>64</v>
      </c>
      <c r="D42" s="21">
        <f t="shared" ref="D42:N42" si="20">SUM(D37:D41)</f>
        <v>9011030.7300000023</v>
      </c>
      <c r="E42" s="21">
        <f t="shared" si="20"/>
        <v>9011030.7300000023</v>
      </c>
      <c r="F42" s="21">
        <f t="shared" si="20"/>
        <v>0</v>
      </c>
      <c r="G42" s="21">
        <f t="shared" si="20"/>
        <v>7359945.0099999998</v>
      </c>
      <c r="H42" s="21">
        <f t="shared" si="20"/>
        <v>1651085.7200000002</v>
      </c>
      <c r="I42" s="21">
        <f t="shared" si="20"/>
        <v>0</v>
      </c>
      <c r="J42" s="21">
        <f t="shared" si="20"/>
        <v>0</v>
      </c>
      <c r="K42" s="21">
        <f t="shared" si="20"/>
        <v>0</v>
      </c>
      <c r="L42" s="21">
        <f t="shared" si="20"/>
        <v>0</v>
      </c>
      <c r="M42" s="21">
        <f t="shared" si="20"/>
        <v>2296928.9299999997</v>
      </c>
      <c r="N42" s="21">
        <f t="shared" si="20"/>
        <v>2296928.9299999997</v>
      </c>
    </row>
    <row r="43" spans="1:14" s="2" customFormat="1" ht="30.75" customHeight="1" x14ac:dyDescent="0.25">
      <c r="A43" s="29">
        <v>40</v>
      </c>
      <c r="B43" s="20" t="s">
        <v>65</v>
      </c>
      <c r="C43" s="18" t="s">
        <v>66</v>
      </c>
      <c r="D43" s="21">
        <f t="shared" ref="D43:N43" si="21">D9+D27+D36+D42</f>
        <v>109445092.77</v>
      </c>
      <c r="E43" s="21">
        <f t="shared" si="21"/>
        <v>102488706.68000001</v>
      </c>
      <c r="F43" s="21">
        <f t="shared" si="21"/>
        <v>6956386.0899999999</v>
      </c>
      <c r="G43" s="21">
        <f t="shared" si="21"/>
        <v>88226918.200000003</v>
      </c>
      <c r="H43" s="21">
        <f t="shared" si="21"/>
        <v>14261788.480000002</v>
      </c>
      <c r="I43" s="21">
        <f t="shared" si="21"/>
        <v>23114743.870000001</v>
      </c>
      <c r="J43" s="21">
        <f t="shared" si="21"/>
        <v>27092093.549999997</v>
      </c>
      <c r="K43" s="21">
        <f t="shared" si="21"/>
        <v>8612564.7200000007</v>
      </c>
      <c r="L43" s="21">
        <f t="shared" si="21"/>
        <v>906073.19000000018</v>
      </c>
      <c r="M43" s="21">
        <f t="shared" si="21"/>
        <v>26582628.350000001</v>
      </c>
      <c r="N43" s="21">
        <f t="shared" si="21"/>
        <v>63193359.809999995</v>
      </c>
    </row>
    <row r="44" spans="1:14" ht="66" x14ac:dyDescent="0.25">
      <c r="A44" s="14">
        <v>41</v>
      </c>
      <c r="B44" s="5" t="s">
        <v>67</v>
      </c>
      <c r="C44" s="15" t="s">
        <v>68</v>
      </c>
      <c r="D44" s="1">
        <v>4279676.5</v>
      </c>
      <c r="E44" s="1">
        <f>D44-F44</f>
        <v>2801939.5</v>
      </c>
      <c r="F44" s="4">
        <v>1477737</v>
      </c>
      <c r="G44" s="1">
        <f>E44-H44</f>
        <v>2743407.25</v>
      </c>
      <c r="H44" s="4">
        <v>58532.25</v>
      </c>
      <c r="I44" s="41">
        <f>292231.19+183427.99</f>
        <v>475659.18</v>
      </c>
      <c r="J44" s="41">
        <v>0</v>
      </c>
      <c r="K44" s="41">
        <v>0</v>
      </c>
      <c r="L44" s="41">
        <v>0</v>
      </c>
      <c r="M44" s="41">
        <f>1560433.68+780990.49</f>
        <v>2341424.17</v>
      </c>
      <c r="N44" s="1">
        <f t="shared" ref="N44:N50" si="22">J44+K44+L44+M44</f>
        <v>2341424.17</v>
      </c>
    </row>
    <row r="45" spans="1:14" x14ac:dyDescent="0.25">
      <c r="A45" s="14">
        <v>42</v>
      </c>
      <c r="B45" s="5" t="s">
        <v>69</v>
      </c>
      <c r="C45" s="15" t="s">
        <v>70</v>
      </c>
      <c r="D45" s="1">
        <v>13.79</v>
      </c>
      <c r="E45" s="1">
        <f>D45-F45</f>
        <v>13.79</v>
      </c>
      <c r="F45" s="1">
        <v>0</v>
      </c>
      <c r="G45" s="1">
        <f>E45-H45</f>
        <v>13.79</v>
      </c>
      <c r="H45" s="1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1">
        <f t="shared" si="22"/>
        <v>0</v>
      </c>
    </row>
    <row r="46" spans="1:14" ht="26.4" x14ac:dyDescent="0.25">
      <c r="A46" s="14">
        <v>43</v>
      </c>
      <c r="B46" s="5" t="s">
        <v>71</v>
      </c>
      <c r="C46" s="31" t="s">
        <v>72</v>
      </c>
      <c r="D46" s="1">
        <v>2848606.67</v>
      </c>
      <c r="E46" s="1">
        <f>D46-F46</f>
        <v>947668.97</v>
      </c>
      <c r="F46" s="1">
        <v>1900937.7</v>
      </c>
      <c r="G46" s="1">
        <f>E46-H46</f>
        <v>359941.93999999994</v>
      </c>
      <c r="H46" s="1">
        <v>587727.03</v>
      </c>
      <c r="I46" s="41">
        <v>0</v>
      </c>
      <c r="J46" s="41">
        <v>0</v>
      </c>
      <c r="K46" s="41">
        <v>0</v>
      </c>
      <c r="L46" s="41">
        <v>0</v>
      </c>
      <c r="M46" s="41">
        <v>947668.97</v>
      </c>
      <c r="N46" s="1">
        <f t="shared" si="22"/>
        <v>947668.97</v>
      </c>
    </row>
    <row r="47" spans="1:14" s="2" customFormat="1" ht="30.75" customHeight="1" x14ac:dyDescent="0.25">
      <c r="A47" s="29">
        <v>44</v>
      </c>
      <c r="B47" s="20" t="s">
        <v>73</v>
      </c>
      <c r="C47" s="18" t="s">
        <v>74</v>
      </c>
      <c r="D47" s="21">
        <f>SUM(D44:D46)</f>
        <v>7128296.96</v>
      </c>
      <c r="E47" s="21">
        <f t="shared" ref="E47:N47" si="23">SUM(E44:E46)</f>
        <v>3749622.26</v>
      </c>
      <c r="F47" s="21">
        <f t="shared" si="23"/>
        <v>3378674.7</v>
      </c>
      <c r="G47" s="21">
        <f t="shared" si="23"/>
        <v>3103362.98</v>
      </c>
      <c r="H47" s="21">
        <f t="shared" si="23"/>
        <v>646259.28</v>
      </c>
      <c r="I47" s="21">
        <f t="shared" si="23"/>
        <v>475659.18</v>
      </c>
      <c r="J47" s="21">
        <f t="shared" si="23"/>
        <v>0</v>
      </c>
      <c r="K47" s="21">
        <f t="shared" si="23"/>
        <v>0</v>
      </c>
      <c r="L47" s="21">
        <f t="shared" si="23"/>
        <v>0</v>
      </c>
      <c r="M47" s="21">
        <f t="shared" si="23"/>
        <v>3289093.1399999997</v>
      </c>
      <c r="N47" s="21">
        <f t="shared" si="23"/>
        <v>3289093.1399999997</v>
      </c>
    </row>
    <row r="48" spans="1:14" x14ac:dyDescent="0.25">
      <c r="A48" s="14">
        <v>45</v>
      </c>
      <c r="B48" s="5" t="s">
        <v>75</v>
      </c>
      <c r="C48" s="15" t="s">
        <v>87</v>
      </c>
      <c r="D48" s="1">
        <v>66040.639999999999</v>
      </c>
      <c r="E48" s="1">
        <f>D48-F48</f>
        <v>0</v>
      </c>
      <c r="F48" s="1">
        <v>66040.639999999999</v>
      </c>
      <c r="G48" s="1">
        <f t="shared" ref="G48" si="24">E48-H48</f>
        <v>0</v>
      </c>
      <c r="H48" s="4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f t="shared" si="22"/>
        <v>0</v>
      </c>
    </row>
    <row r="49" spans="1:14" x14ac:dyDescent="0.25">
      <c r="A49" s="14">
        <v>46</v>
      </c>
      <c r="B49" s="5" t="s">
        <v>76</v>
      </c>
      <c r="C49" s="42" t="s">
        <v>77</v>
      </c>
      <c r="D49" s="1">
        <v>44854.17</v>
      </c>
      <c r="E49" s="1">
        <f t="shared" ref="E49:E50" si="25">D49-F49</f>
        <v>44854.17</v>
      </c>
      <c r="F49" s="1">
        <v>0</v>
      </c>
      <c r="G49" s="1">
        <f>E49-H49</f>
        <v>18223.309999999998</v>
      </c>
      <c r="H49" s="4">
        <v>26630.86</v>
      </c>
      <c r="I49" s="40">
        <v>18223.310000000001</v>
      </c>
      <c r="J49" s="40">
        <v>0</v>
      </c>
      <c r="K49" s="40">
        <v>0</v>
      </c>
      <c r="L49" s="40">
        <v>0</v>
      </c>
      <c r="M49" s="40">
        <v>0</v>
      </c>
      <c r="N49" s="1">
        <f t="shared" si="22"/>
        <v>0</v>
      </c>
    </row>
    <row r="50" spans="1:14" x14ac:dyDescent="0.25">
      <c r="A50" s="14">
        <v>47</v>
      </c>
      <c r="B50" s="5" t="s">
        <v>107</v>
      </c>
      <c r="C50" s="42" t="s">
        <v>108</v>
      </c>
      <c r="D50" s="1">
        <v>348.82</v>
      </c>
      <c r="E50" s="1">
        <f t="shared" si="25"/>
        <v>0</v>
      </c>
      <c r="F50" s="1">
        <v>348.82</v>
      </c>
      <c r="G50" s="1">
        <f t="shared" ref="G50" si="26">E50-H50</f>
        <v>0</v>
      </c>
      <c r="H50" s="4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f t="shared" si="22"/>
        <v>0</v>
      </c>
    </row>
    <row r="51" spans="1:14" s="3" customFormat="1" ht="42.75" customHeight="1" x14ac:dyDescent="0.25">
      <c r="A51" s="34">
        <v>48</v>
      </c>
      <c r="B51" s="35" t="s">
        <v>95</v>
      </c>
      <c r="C51" s="36" t="s">
        <v>78</v>
      </c>
      <c r="D51" s="37">
        <f t="shared" ref="D51:N51" si="27">SUM(D48:D50)</f>
        <v>111243.63</v>
      </c>
      <c r="E51" s="37">
        <f t="shared" si="27"/>
        <v>44854.17</v>
      </c>
      <c r="F51" s="37">
        <f t="shared" si="27"/>
        <v>66389.460000000006</v>
      </c>
      <c r="G51" s="37">
        <f t="shared" si="27"/>
        <v>18223.309999999998</v>
      </c>
      <c r="H51" s="37">
        <f t="shared" si="27"/>
        <v>26630.86</v>
      </c>
      <c r="I51" s="37">
        <f t="shared" si="27"/>
        <v>18223.310000000001</v>
      </c>
      <c r="J51" s="37">
        <f t="shared" si="27"/>
        <v>0</v>
      </c>
      <c r="K51" s="37">
        <f t="shared" si="27"/>
        <v>0</v>
      </c>
      <c r="L51" s="37">
        <f t="shared" si="27"/>
        <v>0</v>
      </c>
      <c r="M51" s="37">
        <f t="shared" si="27"/>
        <v>0</v>
      </c>
      <c r="N51" s="37">
        <f t="shared" si="27"/>
        <v>0</v>
      </c>
    </row>
    <row r="52" spans="1:14" s="3" customFormat="1" ht="30.75" customHeight="1" x14ac:dyDescent="0.25">
      <c r="A52" s="34"/>
      <c r="B52" s="35"/>
      <c r="C52" s="38" t="s">
        <v>93</v>
      </c>
      <c r="D52" s="39">
        <f t="shared" ref="D52:N52" si="28">D43+D47+D51</f>
        <v>116684633.35999998</v>
      </c>
      <c r="E52" s="39">
        <f t="shared" si="28"/>
        <v>106283183.11000001</v>
      </c>
      <c r="F52" s="39">
        <f t="shared" si="28"/>
        <v>10401450.25</v>
      </c>
      <c r="G52" s="39">
        <f t="shared" si="28"/>
        <v>91348504.49000001</v>
      </c>
      <c r="H52" s="39">
        <f t="shared" si="28"/>
        <v>14934678.620000001</v>
      </c>
      <c r="I52" s="39">
        <f t="shared" si="28"/>
        <v>23608626.359999999</v>
      </c>
      <c r="J52" s="39">
        <f t="shared" si="28"/>
        <v>27092093.549999997</v>
      </c>
      <c r="K52" s="39">
        <f t="shared" si="28"/>
        <v>8612564.7200000007</v>
      </c>
      <c r="L52" s="39">
        <f t="shared" si="28"/>
        <v>906073.19000000018</v>
      </c>
      <c r="M52" s="39">
        <f t="shared" si="28"/>
        <v>29871721.490000002</v>
      </c>
      <c r="N52" s="39">
        <f t="shared" si="28"/>
        <v>66482452.949999996</v>
      </c>
    </row>
    <row r="53" spans="1:14" x14ac:dyDescent="0.25">
      <c r="D53" s="46"/>
      <c r="E53" s="46"/>
      <c r="F53" s="46"/>
      <c r="G53" s="48"/>
      <c r="H53" s="48"/>
      <c r="I53" s="46"/>
      <c r="J53" s="46"/>
      <c r="K53" s="46"/>
      <c r="L53" s="46"/>
      <c r="M53" s="46"/>
      <c r="N53" s="46"/>
    </row>
    <row r="54" spans="1:14" x14ac:dyDescent="0.25"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1:14" x14ac:dyDescent="0.25"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1:14" x14ac:dyDescent="0.25">
      <c r="M56" s="46"/>
    </row>
  </sheetData>
  <sheetProtection selectLockedCells="1"/>
  <customSheetViews>
    <customSheetView guid="{1C6BE7DE-D2D0-40FF-A180-01CCB7FF2580}" scale="80" showPageBreaks="1" showGridLines="0" printArea="1" hiddenColumns="1" view="pageBreakPreview">
      <pane xSplit="10" ySplit="2" topLeftCell="L3" activePane="bottomRight" state="frozen"/>
      <selection pane="bottomRight" activeCell="N64" sqref="N64"/>
      <pageMargins left="0.35433070866141736" right="0.19685039370078741" top="0.59055118110236227" bottom="0.62992125984251968" header="0.35433070866141736" footer="0.35433070866141736"/>
      <pageSetup paperSize="8" scale="54" firstPageNumber="161" orientation="landscape" useFirstPageNumber="1" r:id="rId1"/>
      <headerFooter alignWithMargins="0"/>
    </customSheetView>
    <customSheetView guid="{39A49891-94B4-414B-A9AD-C01B17B74E79}" showPageBreaks="1" showGridLines="0" printArea="1" hiddenColumns="1" view="pageBreakPreview">
      <pane xSplit="3" ySplit="2" topLeftCell="L3" activePane="bottomRight" state="frozen"/>
      <selection pane="bottomRight" activeCell="O8" sqref="O8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2"/>
      <headerFooter alignWithMargins="0"/>
    </customSheetView>
    <customSheetView guid="{B1D981AC-BF34-4C8C-9AD3-B7F961F3C03B}" scale="70" showPageBreaks="1" showGridLines="0" printArea="1" hiddenColumns="1" view="pageBreakPreview">
      <pane xSplit="3" ySplit="2" topLeftCell="D42" activePane="bottomRight" state="frozen"/>
      <selection pane="bottomRight" activeCell="G66" sqref="G66:H66"/>
      <pageMargins left="0.35" right="0.19685039370078741" top="0.61" bottom="0.63" header="0.37" footer="0.34"/>
      <pageSetup paperSize="8" scale="54" firstPageNumber="161" orientation="landscape" useFirstPageNumber="1" r:id="rId3"/>
      <headerFooter alignWithMargins="0"/>
    </customSheetView>
    <customSheetView guid="{1285AB19-9522-4B0A-BEC0-749BF7FEE887}" scale="80" showGridLines="0" printArea="1" hiddenColumns="1">
      <pane ySplit="3" topLeftCell="A5" activePane="bottomLeft" state="frozen"/>
      <selection pane="bottomLeft" activeCell="E25" sqref="A25:E25"/>
      <pageMargins left="0.23622047244094491" right="0.19685039370078741" top="0.27559055118110237" bottom="0.23622047244094491" header="0.39370078740157483" footer="0.39370078740157483"/>
      <pageSetup paperSize="8" scale="85" firstPageNumber="161" orientation="landscape" useFirstPageNumber="1" r:id="rId4"/>
      <headerFooter alignWithMargins="0">
        <oddFooter>&amp;C&amp;12&amp;P</oddFooter>
      </headerFooter>
    </customSheetView>
    <customSheetView guid="{FCC78B18-1C4A-4200-9EB7-014DEC4CEC97}" scale="90" showPageBreaks="1" showGridLines="0" printArea="1" hiddenColumns="1" view="pageBreakPreview">
      <pane ySplit="3" topLeftCell="A55" activePane="bottomLeft" state="frozen"/>
      <selection pane="bottomLeft" activeCell="A65" sqref="A65:XFD65"/>
      <pageMargins left="0.2" right="0.2" top="0.27559055118110237" bottom="0.23622047244094491" header="0.31496062992125984" footer="0.19685039370078741"/>
      <pageSetup paperSize="8" scale="55" firstPageNumber="161" orientation="landscape" useFirstPageNumber="1" r:id="rId5"/>
      <headerFooter alignWithMargins="0">
        <oddFooter>&amp;C&amp;12&amp;P</oddFooter>
      </headerFooter>
    </customSheetView>
    <customSheetView guid="{D11D6AA0-EDFE-4E07-8ADC-865141EACEB2}" showPageBreaks="1" showGridLines="0" printArea="1" hiddenColumns="1" topLeftCell="C1">
      <pane ySplit="3" topLeftCell="A61" activePane="bottomLeft" state="frozen"/>
      <selection pane="bottomLeft" activeCell="M73" sqref="M73"/>
      <rowBreaks count="1" manualBreakCount="1">
        <brk id="49" max="24" man="1"/>
      </rowBreaks>
      <colBreaks count="1" manualBreakCount="1">
        <brk id="24" max="60" man="1"/>
      </colBreaks>
      <pageMargins left="0.23622047244094491" right="0.19685039370078741" top="0.27559055118110237" bottom="0.23622047244094491" header="0.39370078740157483" footer="0.39370078740157483"/>
      <pageSetup paperSize="8" scale="80" firstPageNumber="161" orientation="landscape" useFirstPageNumber="1" r:id="rId6"/>
      <headerFooter alignWithMargins="0">
        <oddFooter>&amp;C&amp;12&amp;P</oddFooter>
      </headerFooter>
    </customSheetView>
    <customSheetView guid="{03445B5C-49D0-440B-BC0D-86CAF9BBA1EB}" showPageBreaks="1" showGridLines="0" printArea="1" hiddenColumns="1">
      <pane xSplit="3" ySplit="2" topLeftCell="K14" activePane="bottomRight" state="frozen"/>
      <selection pane="bottomRight" activeCell="K35" sqref="K35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7"/>
      <headerFooter alignWithMargins="0"/>
    </customSheetView>
    <customSheetView guid="{287BB99E-4494-4C80-9BF5-A16ED9F406F9}" scale="70" showPageBreaks="1" showGridLines="0" printArea="1" hiddenColumns="1" view="pageBreakPreview">
      <pane xSplit="3" ySplit="2" topLeftCell="H39" activePane="bottomRight" state="frozen"/>
      <selection pane="bottomRight" activeCell="O62" sqref="O62:P62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8"/>
      <headerFooter alignWithMargins="0"/>
    </customSheetView>
    <customSheetView guid="{FF88790F-B3A8-43E0-9E45-6D97494C5053}" scale="80" showPageBreaks="1" showGridLines="0" printArea="1" hiddenColumns="1" topLeftCell="L1">
      <pane ySplit="3" topLeftCell="A4" activePane="bottomLeft" state="frozen"/>
      <selection pane="bottomLeft" activeCell="X14" sqref="X14"/>
      <pageMargins left="0.23622047244094491" right="0.19685039370078741" top="0.27559055118110237" bottom="0.23622047244094491" header="0.39370078740157483" footer="0.39370078740157483"/>
      <pageSetup paperSize="8" scale="85" firstPageNumber="161" orientation="landscape" useFirstPageNumber="1" r:id="rId9"/>
      <headerFooter alignWithMargins="0">
        <oddFooter>&amp;C&amp;12&amp;P</oddFooter>
      </headerFooter>
    </customSheetView>
    <customSheetView guid="{D3A61B8E-B80B-4891-82C2-7853BFCB940C}" scale="80" showPageBreaks="1" showGridLines="0" printArea="1" hiddenColumns="1" view="pageBreakPreview">
      <pane xSplit="10" ySplit="2" topLeftCell="L27" activePane="bottomRight" state="frozen"/>
      <selection pane="bottomRight" activeCell="A38" sqref="A38:X38"/>
      <pageMargins left="0.35433070866141736" right="0.19685039370078741" top="0.59055118110236227" bottom="0.62992125984251968" header="0.35433070866141736" footer="0.35433070866141736"/>
      <pageSetup paperSize="8" scale="54" firstPageNumber="161" orientation="landscape" useFirstPageNumber="1" r:id="rId10"/>
      <headerFooter alignWithMargins="0"/>
    </customSheetView>
  </customSheetViews>
  <mergeCells count="2">
    <mergeCell ref="A1:N1"/>
    <mergeCell ref="G53:H53"/>
  </mergeCells>
  <pageMargins left="0.35433070866141736" right="0.19685039370078741" top="0.59055118110236227" bottom="0.62992125984251968" header="0.35433070866141736" footer="0.35433070866141736"/>
  <pageSetup paperSize="8" scale="85" orientation="landscape" useFirstPageNumber="1" r:id="rId11"/>
  <headerFooter alignWithMargins="0">
    <oddFooter>&amp;C&amp;12&amp;P</oddFooter>
  </headerFooter>
  <rowBreaks count="1" manualBreakCount="1">
    <brk id="43" max="15" man="1"/>
  </rowBreaks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POTRAŽIVANJA </vt:lpstr>
      <vt:lpstr>'POTRAŽIVANJA '!Ispis_naslova</vt:lpstr>
      <vt:lpstr>'POTRAŽIVANJA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Batelić</dc:creator>
  <cp:lastModifiedBy>Batelić Barbara</cp:lastModifiedBy>
  <cp:lastPrinted>2023-04-26T05:32:53Z</cp:lastPrinted>
  <dcterms:created xsi:type="dcterms:W3CDTF">2015-04-17T07:43:30Z</dcterms:created>
  <dcterms:modified xsi:type="dcterms:W3CDTF">2023-04-26T05:32:57Z</dcterms:modified>
</cp:coreProperties>
</file>