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RBARA\POLUGODISNJI I GODISNJI OBRACUN\2023\31.12.2023\"/>
    </mc:Choice>
  </mc:AlternateContent>
  <xr:revisionPtr revIDLastSave="0" documentId="13_ncr:1_{294759E4-9BA5-40A2-BD5B-8DF5DBE4CA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TRAŽIVANJA " sheetId="1" r:id="rId1"/>
  </sheets>
  <externalReferences>
    <externalReference r:id="rId2"/>
  </externalReferences>
  <definedNames>
    <definedName name="_xlnm._FilterDatabase" localSheetId="0" hidden="1">'POTRAŽIVANJA '!$A$2:$N$2</definedName>
    <definedName name="_xlnm.Print_Titles" localSheetId="0">'POTRAŽIVANJA '!$2:$3</definedName>
    <definedName name="_xlnm.Print_Area" localSheetId="0">'POTRAŽIVANJA '!$A$1:$N$51</definedName>
    <definedName name="Z_0104055D_4F86_418B_A092_43076E5DAB68_.wvu.FilterData" localSheetId="0" hidden="1">'POTRAŽIVANJA '!$A$2:$N$2</definedName>
    <definedName name="Z_03445B5C_49D0_440B_BC0D_86CAF9BBA1EB_.wvu.Cols" localSheetId="0" hidden="1">'POTRAŽIVANJA '!#REF!,'POTRAŽIVANJA '!#REF!</definedName>
    <definedName name="Z_03445B5C_49D0_440B_BC0D_86CAF9BBA1EB_.wvu.FilterData" localSheetId="0" hidden="1">'POTRAŽIVANJA '!$A$2:$N$2</definedName>
    <definedName name="Z_03445B5C_49D0_440B_BC0D_86CAF9BBA1EB_.wvu.PrintArea" localSheetId="0" hidden="1">'POTRAŽIVANJA '!$A$1:$N$51</definedName>
    <definedName name="Z_03445B5C_49D0_440B_BC0D_86CAF9BBA1EB_.wvu.PrintTitles" localSheetId="0" hidden="1">'POTRAŽIVANJA '!$2:$3</definedName>
    <definedName name="Z_0A3FC11F_8BD3_4FB4_AED3_E6B3C53DF8B6_.wvu.FilterData" localSheetId="0" hidden="1">'POTRAŽIVANJA '!$A$2:$N$2</definedName>
    <definedName name="Z_1285AB19_9522_4B0A_BEC0_749BF7FEE887_.wvu.Cols" localSheetId="0" hidden="1">'POTRAŽIVANJA '!#REF!</definedName>
    <definedName name="Z_1285AB19_9522_4B0A_BEC0_749BF7FEE887_.wvu.FilterData" localSheetId="0" hidden="1">'POTRAŽIVANJA '!$A$2:$N$2</definedName>
    <definedName name="Z_1285AB19_9522_4B0A_BEC0_749BF7FEE887_.wvu.PrintArea" localSheetId="0" hidden="1">'POTRAŽIVANJA '!$A$1:$N$51</definedName>
    <definedName name="Z_1285AB19_9522_4B0A_BEC0_749BF7FEE887_.wvu.PrintTitles" localSheetId="0" hidden="1">'POTRAŽIVANJA '!$2:$3</definedName>
    <definedName name="Z_1C6BE7DE_D2D0_40FF_A180_01CCB7FF2580_.wvu.Cols" localSheetId="0" hidden="1">'POTRAŽIVANJA '!#REF!,'POTRAŽIVANJA '!#REF!,'POTRAŽIVANJA '!#REF!</definedName>
    <definedName name="Z_1C6BE7DE_D2D0_40FF_A180_01CCB7FF2580_.wvu.FilterData" localSheetId="0" hidden="1">'POTRAŽIVANJA '!$A$2:$N$2</definedName>
    <definedName name="Z_1C6BE7DE_D2D0_40FF_A180_01CCB7FF2580_.wvu.PrintArea" localSheetId="0" hidden="1">'POTRAŽIVANJA '!$A$1:$N$51</definedName>
    <definedName name="Z_1C6BE7DE_D2D0_40FF_A180_01CCB7FF2580_.wvu.PrintTitles" localSheetId="0" hidden="1">'POTRAŽIVANJA '!$2:$3</definedName>
    <definedName name="Z_1DA93417_905B_41CD_AC99_CCBBC2B535C0_.wvu.FilterData" localSheetId="0" hidden="1">'POTRAŽIVANJA '!$A$2:$N$2</definedName>
    <definedName name="Z_262564CE_2687_4613_ABE5_2D314BEBF817_.wvu.FilterData" localSheetId="0" hidden="1">'POTRAŽIVANJA '!$A$2:$N$2</definedName>
    <definedName name="Z_287BB99E_4494_4C80_9BF5_A16ED9F406F9_.wvu.Cols" localSheetId="0" hidden="1">'POTRAŽIVANJA '!#REF!,'POTRAŽIVANJA '!#REF!</definedName>
    <definedName name="Z_287BB99E_4494_4C80_9BF5_A16ED9F406F9_.wvu.FilterData" localSheetId="0" hidden="1">'POTRAŽIVANJA '!$A$2:$N$2</definedName>
    <definedName name="Z_287BB99E_4494_4C80_9BF5_A16ED9F406F9_.wvu.PrintArea" localSheetId="0" hidden="1">'POTRAŽIVANJA '!$A$1:$N$51</definedName>
    <definedName name="Z_287BB99E_4494_4C80_9BF5_A16ED9F406F9_.wvu.PrintTitles" localSheetId="0" hidden="1">'POTRAŽIVANJA '!$2:$3</definedName>
    <definedName name="Z_39A49891_94B4_414B_A9AD_C01B17B74E79_.wvu.Cols" localSheetId="0" hidden="1">'POTRAŽIVANJA '!#REF!,'POTRAŽIVANJA '!#REF!</definedName>
    <definedName name="Z_39A49891_94B4_414B_A9AD_C01B17B74E79_.wvu.FilterData" localSheetId="0" hidden="1">'POTRAŽIVANJA '!$A$2:$N$2</definedName>
    <definedName name="Z_39A49891_94B4_414B_A9AD_C01B17B74E79_.wvu.PrintArea" localSheetId="0" hidden="1">'POTRAŽIVANJA '!$A$1:$N$51</definedName>
    <definedName name="Z_39A49891_94B4_414B_A9AD_C01B17B74E79_.wvu.PrintTitles" localSheetId="0" hidden="1">'POTRAŽIVANJA '!$2:$3</definedName>
    <definedName name="Z_39B00C26_8CFC_412B_9BE2_DA412E23708F_.wvu.FilterData" localSheetId="0" hidden="1">'POTRAŽIVANJA '!$A$2:$N$2</definedName>
    <definedName name="Z_4B0B6631_6659_4355_B2D5_A2D4E589B09D_.wvu.FilterData" localSheetId="0" hidden="1">'POTRAŽIVANJA '!$A$2:$N$2</definedName>
    <definedName name="Z_4C3A2165_2CD6_4DA0_A63C_CCAADA037260_.wvu.FilterData" localSheetId="0" hidden="1">'POTRAŽIVANJA '!$A$2:$N$2</definedName>
    <definedName name="Z_4F436F5E_397A_47A2_806E_F3484E3158AB_.wvu.FilterData" localSheetId="0" hidden="1">'POTRAŽIVANJA '!$A$2:$N$2</definedName>
    <definedName name="Z_57242146_31A6_40EB_88F2_E4693567316F_.wvu.FilterData" localSheetId="0" hidden="1">'POTRAŽIVANJA '!$A$2:$N$2</definedName>
    <definedName name="Z_69C9F101_52CF_453D_A718_3D5CFF44C284_.wvu.FilterData" localSheetId="0" hidden="1">'POTRAŽIVANJA '!$A$2:$N$2</definedName>
    <definedName name="Z_6A72E99D_97AF_4CDF_8734_D3BD6927719C_.wvu.FilterData" localSheetId="0" hidden="1">'POTRAŽIVANJA '!$A$2:$N$2</definedName>
    <definedName name="Z_6BEA5760_B5C1_440F_894D_9BA184D9228C_.wvu.FilterData" localSheetId="0" hidden="1">'POTRAŽIVANJA '!$A$2:$N$2</definedName>
    <definedName name="Z_6C5545EE_576C_4DE7_9249_27B326B008BF_.wvu.FilterData" localSheetId="0" hidden="1">'POTRAŽIVANJA '!$A$2:$N$2</definedName>
    <definedName name="Z_73FDEF46_0CD4_43F5_8459_3122D65158EC_.wvu.FilterData" localSheetId="0" hidden="1">'POTRAŽIVANJA '!$A$2:$N$2</definedName>
    <definedName name="Z_796CC579_20C1_45F7_888A_DC7F1BA10AA8_.wvu.FilterData" localSheetId="0" hidden="1">'POTRAŽIVANJA '!$A$2:$N$2</definedName>
    <definedName name="Z_802D023E_FDC7_4E6D_A65F_8F29BC86F961_.wvu.FilterData" localSheetId="0" hidden="1">'POTRAŽIVANJA '!$A$2:$N$2</definedName>
    <definedName name="Z_8A729B9F_3337_4071_951E_CA86BAEE6893_.wvu.FilterData" localSheetId="0" hidden="1">'POTRAŽIVANJA '!$A$2:$N$2</definedName>
    <definedName name="Z_972E8E52_169D_4E32_815F_7150F4E4E164_.wvu.FilterData" localSheetId="0" hidden="1">'POTRAŽIVANJA '!$A$2:$N$2</definedName>
    <definedName name="Z_9BFBF61C_DBA2_4EC4_9A5E_913A5B6BF06E_.wvu.FilterData" localSheetId="0" hidden="1">'POTRAŽIVANJA '!$A$2:$N$2</definedName>
    <definedName name="Z_A59F6773_5C54_49F5_8494_4E00ACC21610_.wvu.FilterData" localSheetId="0" hidden="1">'POTRAŽIVANJA '!$A$2:$N$2</definedName>
    <definedName name="Z_B1D981AC_BF34_4C8C_9AD3_B7F961F3C03B_.wvu.Cols" localSheetId="0" hidden="1">'POTRAŽIVANJA '!#REF!,'POTRAŽIVANJA '!#REF!</definedName>
    <definedName name="Z_B1D981AC_BF34_4C8C_9AD3_B7F961F3C03B_.wvu.FilterData" localSheetId="0" hidden="1">'POTRAŽIVANJA '!$A$2:$N$2</definedName>
    <definedName name="Z_B1D981AC_BF34_4C8C_9AD3_B7F961F3C03B_.wvu.PrintArea" localSheetId="0" hidden="1">'POTRAŽIVANJA '!$A$1:$N$51</definedName>
    <definedName name="Z_B1D981AC_BF34_4C8C_9AD3_B7F961F3C03B_.wvu.PrintTitles" localSheetId="0" hidden="1">'POTRAŽIVANJA '!$2:$3</definedName>
    <definedName name="Z_B82ACAB2_19D0_4FEC_ABD7_A6630A628455_.wvu.FilterData" localSheetId="0" hidden="1">'POTRAŽIVANJA '!$A$2:$N$2</definedName>
    <definedName name="Z_B84FA236_DC69_46E3_BCF5_35208B536009_.wvu.FilterData" localSheetId="0" hidden="1">'POTRAŽIVANJA '!$A$2:$N$2</definedName>
    <definedName name="Z_CA8981AF_FE57_4DF7_960F_295751C92B8D_.wvu.FilterData" localSheetId="0" hidden="1">'POTRAŽIVANJA '!$A$2:$N$2</definedName>
    <definedName name="Z_D0AAB196_C177_40A9_AA76_76AE7C874846_.wvu.FilterData" localSheetId="0" hidden="1">'POTRAŽIVANJA '!$A$2:$N$2</definedName>
    <definedName name="Z_D11D6AA0_EDFE_4E07_8ADC_865141EACEB2_.wvu.Cols" localSheetId="0" hidden="1">'POTRAŽIVANJA '!#REF!,'POTRAŽIVANJA '!#REF!,'POTRAŽIVANJA '!#REF!</definedName>
    <definedName name="Z_D11D6AA0_EDFE_4E07_8ADC_865141EACEB2_.wvu.FilterData" localSheetId="0" hidden="1">'POTRAŽIVANJA '!$A$2:$N$2</definedName>
    <definedName name="Z_D11D6AA0_EDFE_4E07_8ADC_865141EACEB2_.wvu.PrintArea" localSheetId="0" hidden="1">'POTRAŽIVANJA '!$A$1:$N$51</definedName>
    <definedName name="Z_D11D6AA0_EDFE_4E07_8ADC_865141EACEB2_.wvu.PrintTitles" localSheetId="0" hidden="1">'POTRAŽIVANJA '!$2:$3</definedName>
    <definedName name="Z_D3A61B8E_B80B_4891_82C2_7853BFCB940C_.wvu.Cols" localSheetId="0" hidden="1">'POTRAŽIVANJA '!#REF!,'POTRAŽIVANJA '!#REF!,'POTRAŽIVANJA '!#REF!</definedName>
    <definedName name="Z_D3A61B8E_B80B_4891_82C2_7853BFCB940C_.wvu.FilterData" localSheetId="0" hidden="1">'POTRAŽIVANJA '!$A$2:$N$2</definedName>
    <definedName name="Z_D3A61B8E_B80B_4891_82C2_7853BFCB940C_.wvu.PrintArea" localSheetId="0" hidden="1">'POTRAŽIVANJA '!$A$1:$N$51</definedName>
    <definedName name="Z_D3A61B8E_B80B_4891_82C2_7853BFCB940C_.wvu.PrintTitles" localSheetId="0" hidden="1">'POTRAŽIVANJA '!$2:$3</definedName>
    <definedName name="Z_D49C9A08_97E7_437C_9255_11E4C9457AA9_.wvu.FilterData" localSheetId="0" hidden="1">'POTRAŽIVANJA '!$A$2:$N$2</definedName>
    <definedName name="Z_D5312685_68D1_4392_8639_9B07EED8E0B4_.wvu.FilterData" localSheetId="0" hidden="1">'POTRAŽIVANJA '!$A$2:$N$2</definedName>
    <definedName name="Z_DFAFD835_CF82_4EC8_9993_62C21F0EA5F2_.wvu.FilterData" localSheetId="0" hidden="1">'POTRAŽIVANJA '!$A$2:$N$2</definedName>
    <definedName name="Z_F7C46E8F_DEA1_43A0_A20A_41B044493F36_.wvu.FilterData" localSheetId="0" hidden="1">'POTRAŽIVANJA '!$A$2:$N$2</definedName>
    <definedName name="Z_FCC78B18_1C4A_4200_9EB7_014DEC4CEC97_.wvu.Cols" localSheetId="0" hidden="1">'POTRAŽIVANJA '!#REF!,'POTRAŽIVANJA '!#REF!</definedName>
    <definedName name="Z_FCC78B18_1C4A_4200_9EB7_014DEC4CEC97_.wvu.FilterData" localSheetId="0" hidden="1">'POTRAŽIVANJA '!$A$2:$N$2</definedName>
    <definedName name="Z_FCC78B18_1C4A_4200_9EB7_014DEC4CEC97_.wvu.PrintArea" localSheetId="0" hidden="1">'POTRAŽIVANJA '!$A$1:$N$51</definedName>
    <definedName name="Z_FCC78B18_1C4A_4200_9EB7_014DEC4CEC97_.wvu.PrintTitles" localSheetId="0" hidden="1">'POTRAŽIVANJA '!$2:$3</definedName>
    <definedName name="Z_FF88790F_B3A8_43E0_9E45_6D97494C5053_.wvu.Cols" localSheetId="0" hidden="1">'POTRAŽIVANJA '!#REF!</definedName>
    <definedName name="Z_FF88790F_B3A8_43E0_9E45_6D97494C5053_.wvu.FilterData" localSheetId="0" hidden="1">'POTRAŽIVANJA '!$A$2:$N$2</definedName>
    <definedName name="Z_FF88790F_B3A8_43E0_9E45_6D97494C5053_.wvu.PrintArea" localSheetId="0" hidden="1">'POTRAŽIVANJA '!$A$1:$N$51</definedName>
    <definedName name="Z_FF88790F_B3A8_43E0_9E45_6D97494C5053_.wvu.PrintTitles" localSheetId="0" hidden="1">'POTRAŽIVANJA '!$2:$3</definedName>
  </definedNames>
  <calcPr calcId="181029"/>
  <customWorkbookViews>
    <customWorkbookView name="Fabris Igor - Personal View" guid="{D3A61B8E-B80B-4891-82C2-7853BFCB940C}" mergeInterval="0" personalView="1" maximized="1" xWindow="-8" yWindow="-8" windowWidth="1936" windowHeight="1056" activeSheetId="1"/>
    <customWorkbookView name="mvitasovic - Personal View" guid="{FF88790F-B3A8-43E0-9E45-6D97494C5053}" mergeInterval="0" personalView="1" maximized="1" xWindow="1" yWindow="1" windowWidth="1276" windowHeight="794" activeSheetId="1" showComments="commIndAndComment"/>
    <customWorkbookView name="Igor Fabris - Personal View" guid="{287BB99E-4494-4C80-9BF5-A16ED9F406F9}" mergeInterval="0" personalView="1" maximized="1" xWindow="1" yWindow="1" windowWidth="1276" windowHeight="794" activeSheetId="1"/>
    <customWorkbookView name="lkrajcer - Osobni pogled" guid="{03445B5C-49D0-440B-BC0D-86CAF9BBA1EB}" mergeInterval="0" personalView="1" maximized="1" xWindow="1" yWindow="1" windowWidth="1280" windowHeight="794" activeSheetId="1" showComments="commIndAndComment"/>
    <customWorkbookView name="bbatelic - Personal View" guid="{D11D6AA0-EDFE-4E07-8ADC-865141EACEB2}" mergeInterval="0" personalView="1" maximized="1" xWindow="1" yWindow="1" windowWidth="1276" windowHeight="804" activeSheetId="1"/>
    <customWorkbookView name="Katja Škopac Koroman - Personal View" guid="{FCC78B18-1C4A-4200-9EB7-014DEC4CEC97}" mergeInterval="0" personalView="1" maximized="1" xWindow="1" yWindow="1" windowWidth="1276" windowHeight="729" activeSheetId="1"/>
    <customWorkbookView name="rocnik - Personal View" guid="{1285AB19-9522-4B0A-BEC0-749BF7FEE887}" mergeInterval="0" personalView="1" maximized="1" xWindow="1" yWindow="1" windowWidth="1020" windowHeight="501" activeSheetId="1"/>
    <customWorkbookView name="szmak - Osobni pogled" guid="{B1D981AC-BF34-4C8C-9AD3-B7F961F3C03B}" mergeInterval="0" personalView="1" maximized="1" xWindow="1" yWindow="1" windowWidth="1276" windowHeight="712" activeSheetId="1"/>
    <customWorkbookView name="Škopac Koroman Katja - Personal View" guid="{39A49891-94B4-414B-A9AD-C01B17B74E79}" mergeInterval="0" personalView="1" maximized="1" xWindow="-8" yWindow="-8" windowWidth="1936" windowHeight="1056" activeSheetId="1"/>
    <customWorkbookView name="Batelić Barbara - osobni prikaz" guid="{1C6BE7DE-D2D0-40FF-A180-01CCB7FF2580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M27" i="1" l="1"/>
  <c r="M15" i="1"/>
  <c r="D47" i="1" l="1"/>
  <c r="F34" i="1"/>
  <c r="D9" i="1"/>
  <c r="N41" i="1"/>
  <c r="E48" i="1"/>
  <c r="G48" i="1" s="1"/>
  <c r="N25" i="1" l="1"/>
  <c r="H26" i="1"/>
  <c r="I26" i="1"/>
  <c r="J26" i="1"/>
  <c r="K26" i="1"/>
  <c r="L26" i="1"/>
  <c r="M26" i="1"/>
  <c r="F26" i="1"/>
  <c r="D26" i="1"/>
  <c r="E25" i="1"/>
  <c r="G25" i="1" s="1"/>
  <c r="E22" i="1" l="1"/>
  <c r="E13" i="1"/>
  <c r="D50" i="1"/>
  <c r="F50" i="1"/>
  <c r="H50" i="1"/>
  <c r="I50" i="1"/>
  <c r="J50" i="1"/>
  <c r="K50" i="1"/>
  <c r="L50" i="1"/>
  <c r="M50" i="1"/>
  <c r="H47" i="1" l="1"/>
  <c r="N29" i="1" l="1"/>
  <c r="N30" i="1"/>
  <c r="M44" i="1" l="1"/>
  <c r="I44" i="1"/>
  <c r="J42" i="1"/>
  <c r="M13" i="1"/>
  <c r="N13" i="1" s="1"/>
  <c r="I13" i="1"/>
  <c r="J12" i="1"/>
  <c r="N12" i="1" s="1"/>
  <c r="N14" i="1" s="1"/>
  <c r="N11" i="1"/>
  <c r="K6" i="1"/>
  <c r="J6" i="1"/>
  <c r="K5" i="1"/>
  <c r="J5" i="1"/>
  <c r="M4" i="1"/>
  <c r="N49" i="1" l="1"/>
  <c r="E49" i="1"/>
  <c r="G49" i="1" s="1"/>
  <c r="N48" i="1"/>
  <c r="M47" i="1"/>
  <c r="L47" i="1"/>
  <c r="K47" i="1"/>
  <c r="J47" i="1"/>
  <c r="I47" i="1"/>
  <c r="F47" i="1"/>
  <c r="N46" i="1"/>
  <c r="E46" i="1"/>
  <c r="G46" i="1" s="1"/>
  <c r="N45" i="1"/>
  <c r="E45" i="1"/>
  <c r="G45" i="1" s="1"/>
  <c r="N44" i="1"/>
  <c r="E44" i="1"/>
  <c r="G44" i="1" s="1"/>
  <c r="L42" i="1"/>
  <c r="K42" i="1"/>
  <c r="I42" i="1"/>
  <c r="H42" i="1"/>
  <c r="F42" i="1"/>
  <c r="D42" i="1"/>
  <c r="E41" i="1"/>
  <c r="G41" i="1" s="1"/>
  <c r="N40" i="1"/>
  <c r="E40" i="1"/>
  <c r="G40" i="1" s="1"/>
  <c r="N39" i="1"/>
  <c r="E39" i="1"/>
  <c r="G39" i="1" s="1"/>
  <c r="N38" i="1"/>
  <c r="E38" i="1"/>
  <c r="G38" i="1" s="1"/>
  <c r="M42" i="1"/>
  <c r="E37" i="1"/>
  <c r="M35" i="1"/>
  <c r="L35" i="1"/>
  <c r="K35" i="1"/>
  <c r="J35" i="1"/>
  <c r="I35" i="1"/>
  <c r="H35" i="1"/>
  <c r="F35" i="1"/>
  <c r="D35" i="1"/>
  <c r="N34" i="1"/>
  <c r="E34" i="1"/>
  <c r="G34" i="1" s="1"/>
  <c r="N33" i="1"/>
  <c r="E33" i="1"/>
  <c r="G33" i="1" s="1"/>
  <c r="N32" i="1"/>
  <c r="E32" i="1"/>
  <c r="G32" i="1" s="1"/>
  <c r="M31" i="1"/>
  <c r="L31" i="1"/>
  <c r="K31" i="1"/>
  <c r="J31" i="1"/>
  <c r="I31" i="1"/>
  <c r="H31" i="1"/>
  <c r="F31" i="1"/>
  <c r="D31" i="1"/>
  <c r="E30" i="1"/>
  <c r="G30" i="1" s="1"/>
  <c r="E29" i="1"/>
  <c r="G29" i="1" s="1"/>
  <c r="N28" i="1"/>
  <c r="N31" i="1" s="1"/>
  <c r="E28" i="1"/>
  <c r="N24" i="1"/>
  <c r="E24" i="1"/>
  <c r="G24" i="1" s="1"/>
  <c r="N23" i="1"/>
  <c r="E23" i="1"/>
  <c r="N22" i="1"/>
  <c r="G22" i="1"/>
  <c r="M21" i="1"/>
  <c r="L21" i="1"/>
  <c r="K21" i="1"/>
  <c r="J21" i="1"/>
  <c r="I21" i="1"/>
  <c r="H21" i="1"/>
  <c r="F21" i="1"/>
  <c r="D21" i="1"/>
  <c r="N20" i="1"/>
  <c r="E20" i="1"/>
  <c r="G20" i="1" s="1"/>
  <c r="N19" i="1"/>
  <c r="E19" i="1"/>
  <c r="G19" i="1" s="1"/>
  <c r="N18" i="1"/>
  <c r="E18" i="1"/>
  <c r="G18" i="1" s="1"/>
  <c r="M17" i="1"/>
  <c r="L17" i="1"/>
  <c r="K17" i="1"/>
  <c r="J17" i="1"/>
  <c r="I17" i="1"/>
  <c r="I15" i="1" s="1"/>
  <c r="H17" i="1"/>
  <c r="F17" i="1"/>
  <c r="D17" i="1"/>
  <c r="N16" i="1"/>
  <c r="N17" i="1" s="1"/>
  <c r="E16" i="1"/>
  <c r="E17" i="1" s="1"/>
  <c r="L14" i="1"/>
  <c r="K14" i="1"/>
  <c r="J14" i="1"/>
  <c r="I14" i="1"/>
  <c r="H14" i="1"/>
  <c r="F14" i="1"/>
  <c r="D14" i="1"/>
  <c r="G13" i="1"/>
  <c r="E12" i="1"/>
  <c r="G12" i="1" s="1"/>
  <c r="E11" i="1"/>
  <c r="L9" i="1"/>
  <c r="K9" i="1"/>
  <c r="I9" i="1"/>
  <c r="H9" i="1"/>
  <c r="F9" i="1"/>
  <c r="N8" i="1"/>
  <c r="E8" i="1"/>
  <c r="N7" i="1"/>
  <c r="E7" i="1"/>
  <c r="G7" i="1" s="1"/>
  <c r="N6" i="1"/>
  <c r="E6" i="1"/>
  <c r="G6" i="1" s="1"/>
  <c r="N5" i="1"/>
  <c r="J9" i="1"/>
  <c r="E5" i="1"/>
  <c r="N4" i="1"/>
  <c r="E4" i="1"/>
  <c r="D15" i="1" l="1"/>
  <c r="J15" i="1"/>
  <c r="N50" i="1"/>
  <c r="E26" i="1"/>
  <c r="G5" i="1"/>
  <c r="N26" i="1"/>
  <c r="K36" i="1"/>
  <c r="N35" i="1"/>
  <c r="N36" i="1" s="1"/>
  <c r="N21" i="1"/>
  <c r="E50" i="1"/>
  <c r="I36" i="1"/>
  <c r="M36" i="1"/>
  <c r="N47" i="1"/>
  <c r="E42" i="1"/>
  <c r="H36" i="1"/>
  <c r="F15" i="1"/>
  <c r="F27" i="1" s="1"/>
  <c r="E14" i="1"/>
  <c r="L36" i="1"/>
  <c r="K15" i="1"/>
  <c r="K27" i="1" s="1"/>
  <c r="K43" i="1" s="1"/>
  <c r="J36" i="1"/>
  <c r="G35" i="1"/>
  <c r="F36" i="1"/>
  <c r="D36" i="1"/>
  <c r="G31" i="1"/>
  <c r="E31" i="1"/>
  <c r="D27" i="1"/>
  <c r="L15" i="1"/>
  <c r="L27" i="1" s="1"/>
  <c r="L43" i="1" s="1"/>
  <c r="H15" i="1"/>
  <c r="H27" i="1" s="1"/>
  <c r="H43" i="1" s="1"/>
  <c r="E9" i="1"/>
  <c r="I27" i="1"/>
  <c r="J27" i="1"/>
  <c r="G21" i="1"/>
  <c r="G47" i="1"/>
  <c r="N9" i="1"/>
  <c r="E21" i="1"/>
  <c r="E15" i="1" s="1"/>
  <c r="E47" i="1"/>
  <c r="G4" i="1"/>
  <c r="G11" i="1"/>
  <c r="G14" i="1" s="1"/>
  <c r="G16" i="1"/>
  <c r="G17" i="1" s="1"/>
  <c r="E35" i="1"/>
  <c r="N37" i="1"/>
  <c r="N42" i="1" s="1"/>
  <c r="M9" i="1"/>
  <c r="G23" i="1"/>
  <c r="G26" i="1" s="1"/>
  <c r="G15" i="1" s="1"/>
  <c r="G37" i="1"/>
  <c r="G42" i="1" s="1"/>
  <c r="F43" i="1" l="1"/>
  <c r="N15" i="1"/>
  <c r="N27" i="1" s="1"/>
  <c r="I43" i="1"/>
  <c r="D43" i="1"/>
  <c r="D51" i="1" s="1"/>
  <c r="D54" i="1" s="1"/>
  <c r="M43" i="1"/>
  <c r="M51" i="1" s="1"/>
  <c r="N43" i="1"/>
  <c r="N51" i="1" s="1"/>
  <c r="N53" i="1" s="1"/>
  <c r="K51" i="1"/>
  <c r="G9" i="1"/>
  <c r="J43" i="1"/>
  <c r="J51" i="1" s="1"/>
  <c r="H51" i="1"/>
  <c r="G50" i="1"/>
  <c r="E27" i="1"/>
  <c r="I51" i="1"/>
  <c r="L51" i="1"/>
  <c r="G36" i="1"/>
  <c r="F51" i="1"/>
  <c r="E36" i="1"/>
  <c r="G27" i="1"/>
  <c r="E43" i="1" l="1"/>
  <c r="E51" i="1" s="1"/>
  <c r="E54" i="1" s="1"/>
  <c r="G43" i="1"/>
  <c r="G51" i="1" s="1"/>
</calcChain>
</file>

<file path=xl/sharedStrings.xml><?xml version="1.0" encoding="utf-8"?>
<sst xmlns="http://schemas.openxmlformats.org/spreadsheetml/2006/main" count="115" uniqueCount="112">
  <si>
    <t>Konto</t>
  </si>
  <si>
    <t>Opis</t>
  </si>
  <si>
    <t>Dospjela</t>
  </si>
  <si>
    <t>Nedospjela</t>
  </si>
  <si>
    <t>UKUPNO OVRHE</t>
  </si>
  <si>
    <t>1</t>
  </si>
  <si>
    <t>1613102</t>
  </si>
  <si>
    <t>Porez na kuće za odmor</t>
  </si>
  <si>
    <t>1614602</t>
  </si>
  <si>
    <t>Porez na tvrtku ili naziv</t>
  </si>
  <si>
    <t>1614301</t>
  </si>
  <si>
    <t xml:space="preserve">Porez na potrošnju </t>
  </si>
  <si>
    <t>Porez na korištenje javnih površina</t>
  </si>
  <si>
    <t>161</t>
  </si>
  <si>
    <t>Ukupno potraživanja za poreze</t>
  </si>
  <si>
    <t>1641901</t>
  </si>
  <si>
    <t>Potraživanja po osnovi naknade za zbrinjavanje kom. otpada na Kaštjunu</t>
  </si>
  <si>
    <t>Potraživanja za Ugovore o financiranju-stvarni troškovi gradnje</t>
  </si>
  <si>
    <t>1641</t>
  </si>
  <si>
    <t>Potraživanja za prihode od financijske imovine-knjiga izlaznih računa</t>
  </si>
  <si>
    <t>1642</t>
  </si>
  <si>
    <t>Potraživanja za prihode od nefinancijske imovine</t>
  </si>
  <si>
    <t>1642101</t>
  </si>
  <si>
    <t>Potraživanja za koncesije-pom.dobro</t>
  </si>
  <si>
    <t>16421</t>
  </si>
  <si>
    <t>Potraživanja za dane koncesije</t>
  </si>
  <si>
    <t>1642201</t>
  </si>
  <si>
    <t>Potraživanje za stanarinu-najam</t>
  </si>
  <si>
    <t>1642203</t>
  </si>
  <si>
    <t>Potraživanja za najam javnih površina</t>
  </si>
  <si>
    <t>1642204</t>
  </si>
  <si>
    <t>Potraživanja za zakup poslovnog prostora</t>
  </si>
  <si>
    <t>16422</t>
  </si>
  <si>
    <t>Potraživanja od zakupa i iznajmljivanja imovine</t>
  </si>
  <si>
    <t>16423</t>
  </si>
  <si>
    <t>Potraživanja za naknade za korištenje nefinancijske imovine</t>
  </si>
  <si>
    <t>16429002</t>
  </si>
  <si>
    <t>16429003</t>
  </si>
  <si>
    <t>Naknada za zadržavanje besp.izg.zgr.u prostoru-2963</t>
  </si>
  <si>
    <t>16429</t>
  </si>
  <si>
    <t>Potraživanja za ostale prihode od nefinancijske imovine</t>
  </si>
  <si>
    <t>164</t>
  </si>
  <si>
    <t>Potraživanja za prihode od imovine</t>
  </si>
  <si>
    <t>1652601</t>
  </si>
  <si>
    <t>Potraživanja od APN-a</t>
  </si>
  <si>
    <t>1652604</t>
  </si>
  <si>
    <t>1652605</t>
  </si>
  <si>
    <t>1652</t>
  </si>
  <si>
    <t>Potraživanja za prihode po posebnim propisima</t>
  </si>
  <si>
    <t>1653300</t>
  </si>
  <si>
    <t>1653200</t>
  </si>
  <si>
    <t>Potraživanja za komunalnu naknadu</t>
  </si>
  <si>
    <t>1653100</t>
  </si>
  <si>
    <t>Potraživanja za komunalni doprinos</t>
  </si>
  <si>
    <t>1653</t>
  </si>
  <si>
    <t>Potraživanja za komunalne doprinose i naknade</t>
  </si>
  <si>
    <t>165</t>
  </si>
  <si>
    <t>Potraživanja za upravne i administrativne pristojbe, pristojbe po posebnim propisima</t>
  </si>
  <si>
    <t>16815000</t>
  </si>
  <si>
    <t>Potraživanja za kazne za nepropisno parkirana vozila</t>
  </si>
  <si>
    <t>16815001</t>
  </si>
  <si>
    <t>168</t>
  </si>
  <si>
    <t>Potraživanja za kazne i upravne mjere</t>
  </si>
  <si>
    <t>16</t>
  </si>
  <si>
    <t>Potraživanja za prihode poslovanja</t>
  </si>
  <si>
    <t>1721101
1721102
1721110
1721111
1721112</t>
  </si>
  <si>
    <t>Potraživanja od prodaje stanova</t>
  </si>
  <si>
    <t>17212001</t>
  </si>
  <si>
    <t>Potraživanja od prodaje nekretnina-poslovni prostori</t>
  </si>
  <si>
    <t>1711101
1711103</t>
  </si>
  <si>
    <t>Potraživanja od prodaje nekretnina-zemljište</t>
  </si>
  <si>
    <t>17</t>
  </si>
  <si>
    <t>Potraživanja od prodaje nefinancijske imovine</t>
  </si>
  <si>
    <t>1291101</t>
  </si>
  <si>
    <t>1292104</t>
  </si>
  <si>
    <t>Ostala nespomenuta potraživanja</t>
  </si>
  <si>
    <t>Potraživanja iz ranijih godina dospjela</t>
  </si>
  <si>
    <t>Prijavljeno u stečaj ili likvidaciju-saldo</t>
  </si>
  <si>
    <t>Prijavljeno u postupak predstečajne nagodbe-saldo</t>
  </si>
  <si>
    <t>Potraživanja za naknadu za uređenje voda-stambeni pr.</t>
  </si>
  <si>
    <t>Potraživanja za naknadu za uređenje voda-poslovni pr.</t>
  </si>
  <si>
    <t xml:space="preserve">Potraživanja za naknadu za priključke </t>
  </si>
  <si>
    <t>Potraživanja za kazne za parkirališta</t>
  </si>
  <si>
    <t>Grad Pula - potraživanja za bolovanje</t>
  </si>
  <si>
    <t>1683102</t>
  </si>
  <si>
    <t>Potraživanja za ostale prihode - parnični troškovi</t>
  </si>
  <si>
    <t>1683103</t>
  </si>
  <si>
    <t>Redni
broj</t>
  </si>
  <si>
    <t>SVEUKUPNO</t>
  </si>
  <si>
    <t>Potraživanja za spomeničku rentu 100%</t>
  </si>
  <si>
    <t>1681600</t>
  </si>
  <si>
    <t xml:space="preserve">Kazne po prekršajnom nalogu-porezna uprava                                     </t>
  </si>
  <si>
    <t>161340</t>
  </si>
  <si>
    <t>Porez na promet nekretnina 1783</t>
  </si>
  <si>
    <t>6</t>
  </si>
  <si>
    <t>13 (9+10+11+12)</t>
  </si>
  <si>
    <t>Potraživanja (stanje 31.12)</t>
  </si>
  <si>
    <t>GRAD PULA - POLA STANJE POTRAŽIVANJA NA DAN 31.12.2023.</t>
  </si>
  <si>
    <t>Mjenice i zadužnice
u 2023. - saldo</t>
  </si>
  <si>
    <t>Ovrhe saldo
31.12.2023.</t>
  </si>
  <si>
    <t>Potraživanja tekuće 2023. godine dospjela</t>
  </si>
  <si>
    <t>Poslane opomene u 2023.</t>
  </si>
  <si>
    <t>Ostala potraživanja za usluge Grada Pula - Pola</t>
  </si>
  <si>
    <t xml:space="preserve">Potraživanja za ostale prihode - presuda </t>
  </si>
  <si>
    <t>16429000</t>
  </si>
  <si>
    <t xml:space="preserve">Potraživanje za otkopanu kol.neenergetskih mineralnih sirovina </t>
  </si>
  <si>
    <t>163</t>
  </si>
  <si>
    <t>7</t>
  </si>
  <si>
    <t>11</t>
  </si>
  <si>
    <t>129</t>
  </si>
  <si>
    <t xml:space="preserve">Ostala potraživanja 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</si>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</sst>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4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 applyProtection="1">
      <alignment wrapText="1"/>
      <protection locked="0"/>
    </xf>
    <xf numFmtId="4" fontId="1" fillId="3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Border="1" applyAlignment="1" applyProtection="1">
      <alignment horizontal="right" wrapText="1"/>
      <protection locked="0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4" fontId="2" fillId="0" borderId="1" xfId="0" applyNumberFormat="1" applyFont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 applyProtection="1">
      <alignment wrapText="1"/>
      <protection locked="0"/>
    </xf>
    <xf numFmtId="0" fontId="1" fillId="0" borderId="2" xfId="0" applyFont="1" applyBorder="1" applyAlignment="1">
      <alignment wrapText="1"/>
    </xf>
    <xf numFmtId="4" fontId="1" fillId="0" borderId="0" xfId="0" applyNumberFormat="1" applyFont="1"/>
    <xf numFmtId="1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/>
    <xf numFmtId="164" fontId="1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4" fontId="1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ODSJEK%20ZA%20PRORA&#268;UN%20I%20GOSPODARSTVO\REVIZIJA\Potra&#382;ivanja_31_12_2023_radni.xlsx" TargetMode="External"/><Relationship Id="rId1" Type="http://schemas.openxmlformats.org/officeDocument/2006/relationships/externalLinkPath" Target="/ODSJEK%20ZA%20PRORA&#268;UN%20I%20GOSPODARSTVO/REVIZIJA/Potra&#382;ivanja_31_12_2023_rad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TRAŽIVANJA 31.12.2023. PULA "/>
      <sheetName val="List3"/>
      <sheetName val="List1"/>
      <sheetName val="List2"/>
    </sheetNames>
    <sheetDataSet>
      <sheetData sheetId="0">
        <row r="68">
          <cell r="W68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55"/>
  <sheetViews>
    <sheetView showGridLines="0" tabSelected="1" zoomScaleNormal="100" zoomScaleSheetLayoutView="80" zoomScalePageLayoutView="50" workbookViewId="0">
      <pane xSplit="3" ySplit="2" topLeftCell="D48" activePane="bottomRight" state="frozen"/>
      <selection pane="topRight" activeCell="L1" sqref="L1"/>
      <selection pane="bottomLeft" activeCell="A3" sqref="A3"/>
      <selection pane="bottomRight" activeCell="A51" sqref="A51"/>
    </sheetView>
  </sheetViews>
  <sheetFormatPr defaultRowHeight="13.2" x14ac:dyDescent="0.25"/>
  <cols>
    <col min="1" max="1" width="5.88671875" style="1" customWidth="1"/>
    <col min="2" max="2" width="10" style="1" customWidth="1"/>
    <col min="3" max="3" width="47.5546875" style="1" customWidth="1"/>
    <col min="4" max="4" width="15.88671875" style="1" customWidth="1"/>
    <col min="5" max="5" width="15" style="1" bestFit="1" customWidth="1"/>
    <col min="6" max="8" width="13.88671875" style="1" bestFit="1" customWidth="1"/>
    <col min="9" max="9" width="15.21875" style="1" bestFit="1" customWidth="1"/>
    <col min="10" max="10" width="14.33203125" style="1" bestFit="1" customWidth="1"/>
    <col min="11" max="11" width="12.6640625" style="1" bestFit="1" customWidth="1"/>
    <col min="12" max="12" width="13.21875" style="1" bestFit="1" customWidth="1"/>
    <col min="13" max="13" width="13.88671875" style="1" bestFit="1" customWidth="1"/>
    <col min="14" max="14" width="14" style="1" bestFit="1" customWidth="1"/>
    <col min="15" max="15" width="13.88671875" style="1" customWidth="1"/>
    <col min="16" max="16384" width="8.88671875" style="1"/>
  </cols>
  <sheetData>
    <row r="1" spans="1:14" ht="35.25" customHeight="1" x14ac:dyDescent="0.3">
      <c r="A1" s="41" t="s">
        <v>97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59.25" customHeight="1" x14ac:dyDescent="0.25">
      <c r="A2" s="2" t="s">
        <v>87</v>
      </c>
      <c r="B2" s="2" t="s">
        <v>0</v>
      </c>
      <c r="C2" s="2" t="s">
        <v>1</v>
      </c>
      <c r="D2" s="2" t="s">
        <v>96</v>
      </c>
      <c r="E2" s="2" t="s">
        <v>2</v>
      </c>
      <c r="F2" s="2" t="s">
        <v>3</v>
      </c>
      <c r="G2" s="2" t="s">
        <v>76</v>
      </c>
      <c r="H2" s="2" t="s">
        <v>100</v>
      </c>
      <c r="I2" s="2" t="s">
        <v>101</v>
      </c>
      <c r="J2" s="2" t="s">
        <v>77</v>
      </c>
      <c r="K2" s="2" t="s">
        <v>78</v>
      </c>
      <c r="L2" s="2" t="s">
        <v>98</v>
      </c>
      <c r="M2" s="2" t="s">
        <v>99</v>
      </c>
      <c r="N2" s="2" t="s">
        <v>4</v>
      </c>
    </row>
    <row r="3" spans="1:14" ht="26.4" x14ac:dyDescent="0.25">
      <c r="A3" s="23">
        <v>0</v>
      </c>
      <c r="B3" s="24" t="s">
        <v>5</v>
      </c>
      <c r="C3" s="25">
        <v>2</v>
      </c>
      <c r="D3" s="25">
        <v>3</v>
      </c>
      <c r="E3" s="25">
        <v>4</v>
      </c>
      <c r="F3" s="25">
        <v>5</v>
      </c>
      <c r="G3" s="25">
        <v>6</v>
      </c>
      <c r="H3" s="25">
        <v>7</v>
      </c>
      <c r="I3" s="25">
        <v>8</v>
      </c>
      <c r="J3" s="25">
        <v>9</v>
      </c>
      <c r="K3" s="25">
        <v>10</v>
      </c>
      <c r="L3" s="25">
        <v>11</v>
      </c>
      <c r="M3" s="25">
        <v>12</v>
      </c>
      <c r="N3" s="25" t="s">
        <v>95</v>
      </c>
    </row>
    <row r="4" spans="1:14" x14ac:dyDescent="0.25">
      <c r="A4" s="3">
        <v>1</v>
      </c>
      <c r="B4" s="4" t="s">
        <v>6</v>
      </c>
      <c r="C4" s="5" t="s">
        <v>7</v>
      </c>
      <c r="D4" s="6">
        <v>5043.8999999999996</v>
      </c>
      <c r="E4" s="6">
        <f>D4-F4</f>
        <v>2724.2999999999997</v>
      </c>
      <c r="F4" s="6">
        <v>2319.6</v>
      </c>
      <c r="G4" s="6">
        <f>E4-H4</f>
        <v>419.33999999999969</v>
      </c>
      <c r="H4" s="6">
        <v>2304.96</v>
      </c>
      <c r="I4" s="6">
        <v>1773.07</v>
      </c>
      <c r="J4" s="6">
        <v>0</v>
      </c>
      <c r="K4" s="6">
        <v>0</v>
      </c>
      <c r="L4" s="6">
        <v>0</v>
      </c>
      <c r="M4" s="6">
        <f>847.06+92.17</f>
        <v>939.2299999999999</v>
      </c>
      <c r="N4" s="6">
        <f>J4+K4+L4+M4</f>
        <v>939.2299999999999</v>
      </c>
    </row>
    <row r="5" spans="1:14" x14ac:dyDescent="0.25">
      <c r="A5" s="3">
        <v>2</v>
      </c>
      <c r="B5" s="4" t="s">
        <v>8</v>
      </c>
      <c r="C5" s="5" t="s">
        <v>9</v>
      </c>
      <c r="D5" s="6">
        <v>51661.46</v>
      </c>
      <c r="E5" s="6">
        <f>D5-F5</f>
        <v>51661.46</v>
      </c>
      <c r="F5" s="6">
        <v>0</v>
      </c>
      <c r="G5" s="6">
        <f>E5-H5</f>
        <v>50154.58</v>
      </c>
      <c r="H5" s="6">
        <v>1506.88</v>
      </c>
      <c r="I5" s="6">
        <v>0</v>
      </c>
      <c r="J5" s="6">
        <f>10519.89+4783.51</f>
        <v>15303.4</v>
      </c>
      <c r="K5" s="6">
        <f>6175.41+403.94</f>
        <v>6579.3499999999995</v>
      </c>
      <c r="L5" s="6">
        <v>0</v>
      </c>
      <c r="M5" s="6">
        <v>28179.06</v>
      </c>
      <c r="N5" s="6">
        <f>J5+K5+L5+M5</f>
        <v>50061.81</v>
      </c>
    </row>
    <row r="6" spans="1:14" x14ac:dyDescent="0.25">
      <c r="A6" s="3">
        <v>3</v>
      </c>
      <c r="B6" s="4" t="s">
        <v>10</v>
      </c>
      <c r="C6" s="5" t="s">
        <v>11</v>
      </c>
      <c r="D6" s="6">
        <v>48184.09</v>
      </c>
      <c r="E6" s="6">
        <f>D6-F6</f>
        <v>48184.09</v>
      </c>
      <c r="F6" s="6">
        <v>0</v>
      </c>
      <c r="G6" s="6">
        <f>E6-H6</f>
        <v>29699.489999999998</v>
      </c>
      <c r="H6" s="6">
        <v>18484.599999999999</v>
      </c>
      <c r="I6" s="6">
        <v>49066.05</v>
      </c>
      <c r="J6" s="6">
        <f>1589.56+236.19</f>
        <v>1825.75</v>
      </c>
      <c r="K6" s="6">
        <f>1773.32+5.28</f>
        <v>1778.6</v>
      </c>
      <c r="L6" s="6">
        <v>0</v>
      </c>
      <c r="M6" s="6">
        <v>32934.910000000003</v>
      </c>
      <c r="N6" s="6">
        <f>J6+K6+L6+M6</f>
        <v>36539.26</v>
      </c>
    </row>
    <row r="7" spans="1:14" x14ac:dyDescent="0.25">
      <c r="A7" s="3">
        <v>4</v>
      </c>
      <c r="B7" s="4">
        <v>1613101</v>
      </c>
      <c r="C7" s="5" t="s">
        <v>12</v>
      </c>
      <c r="D7" s="6">
        <v>65986.009999999995</v>
      </c>
      <c r="E7" s="6">
        <f>D7-F7</f>
        <v>65986.009999999995</v>
      </c>
      <c r="F7" s="6">
        <v>0</v>
      </c>
      <c r="G7" s="6">
        <f>E7-H7</f>
        <v>27727.129999999997</v>
      </c>
      <c r="H7" s="6">
        <v>38258.879999999997</v>
      </c>
      <c r="I7" s="6">
        <v>26111.03</v>
      </c>
      <c r="J7" s="6">
        <v>0</v>
      </c>
      <c r="K7" s="6">
        <v>0</v>
      </c>
      <c r="L7" s="6">
        <v>20654.18</v>
      </c>
      <c r="M7" s="6">
        <v>32613.1</v>
      </c>
      <c r="N7" s="6">
        <f>J7+K7+L7+M7</f>
        <v>53267.28</v>
      </c>
    </row>
    <row r="8" spans="1:14" x14ac:dyDescent="0.25">
      <c r="A8" s="3">
        <v>5</v>
      </c>
      <c r="B8" s="4" t="s">
        <v>92</v>
      </c>
      <c r="C8" s="5" t="s">
        <v>93</v>
      </c>
      <c r="D8" s="6">
        <v>751865.43</v>
      </c>
      <c r="E8" s="6">
        <f>D8-F8</f>
        <v>751865.43</v>
      </c>
      <c r="F8" s="6">
        <v>0</v>
      </c>
      <c r="G8" s="6">
        <v>327206.2</v>
      </c>
      <c r="H8" s="6">
        <v>424659.23</v>
      </c>
      <c r="I8" s="6">
        <v>0</v>
      </c>
      <c r="J8" s="6">
        <v>44409.29</v>
      </c>
      <c r="K8" s="6">
        <v>0</v>
      </c>
      <c r="L8" s="6">
        <v>0</v>
      </c>
      <c r="M8" s="6">
        <v>0</v>
      </c>
      <c r="N8" s="6">
        <f>J8+K8+L8+M8</f>
        <v>44409.29</v>
      </c>
    </row>
    <row r="9" spans="1:14" ht="30.75" customHeight="1" x14ac:dyDescent="0.25">
      <c r="A9" s="24" t="s">
        <v>94</v>
      </c>
      <c r="B9" s="26" t="s">
        <v>13</v>
      </c>
      <c r="C9" s="27" t="s">
        <v>14</v>
      </c>
      <c r="D9" s="28">
        <f>SUM(D4:D8)</f>
        <v>922740.89</v>
      </c>
      <c r="E9" s="28">
        <f t="shared" ref="E9:N9" si="0">SUM(E4:E8)</f>
        <v>920421.29</v>
      </c>
      <c r="F9" s="28">
        <f t="shared" si="0"/>
        <v>2319.6</v>
      </c>
      <c r="G9" s="28">
        <f t="shared" si="0"/>
        <v>435206.74</v>
      </c>
      <c r="H9" s="28">
        <f t="shared" si="0"/>
        <v>485214.55</v>
      </c>
      <c r="I9" s="28">
        <f t="shared" si="0"/>
        <v>76950.149999999994</v>
      </c>
      <c r="J9" s="28">
        <f t="shared" si="0"/>
        <v>61538.44</v>
      </c>
      <c r="K9" s="28">
        <f t="shared" si="0"/>
        <v>8357.9499999999989</v>
      </c>
      <c r="L9" s="28">
        <f t="shared" si="0"/>
        <v>20654.18</v>
      </c>
      <c r="M9" s="28">
        <f t="shared" si="0"/>
        <v>94666.3</v>
      </c>
      <c r="N9" s="28">
        <f t="shared" si="0"/>
        <v>185216.87000000002</v>
      </c>
    </row>
    <row r="10" spans="1:14" ht="30.75" customHeight="1" x14ac:dyDescent="0.25">
      <c r="A10" s="24" t="s">
        <v>107</v>
      </c>
      <c r="B10" s="26" t="s">
        <v>106</v>
      </c>
      <c r="C10" s="27" t="s">
        <v>14</v>
      </c>
      <c r="D10" s="28">
        <v>1248.29</v>
      </c>
      <c r="E10" s="28">
        <v>1248.29</v>
      </c>
      <c r="F10" s="28">
        <v>0</v>
      </c>
      <c r="G10" s="28">
        <v>0</v>
      </c>
      <c r="H10" s="28">
        <v>1248.29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</row>
    <row r="11" spans="1:14" ht="26.4" x14ac:dyDescent="0.25">
      <c r="A11" s="3">
        <v>8</v>
      </c>
      <c r="B11" s="4" t="s">
        <v>15</v>
      </c>
      <c r="C11" s="5" t="s">
        <v>16</v>
      </c>
      <c r="D11" s="6">
        <v>9207.58</v>
      </c>
      <c r="E11" s="6">
        <f>D11-F11</f>
        <v>9207.58</v>
      </c>
      <c r="F11" s="6">
        <v>0</v>
      </c>
      <c r="G11" s="6">
        <f t="shared" ref="G11:G13" si="1">E11-H11</f>
        <v>9207.58</v>
      </c>
      <c r="H11" s="6">
        <v>0</v>
      </c>
      <c r="I11" s="8">
        <v>9207.58</v>
      </c>
      <c r="J11" s="8">
        <v>0</v>
      </c>
      <c r="K11" s="8">
        <v>0</v>
      </c>
      <c r="L11" s="8">
        <v>0</v>
      </c>
      <c r="M11" s="6">
        <v>0</v>
      </c>
      <c r="N11" s="6">
        <f>J11+K11+L11+M11</f>
        <v>0</v>
      </c>
    </row>
    <row r="12" spans="1:14" ht="26.4" x14ac:dyDescent="0.25">
      <c r="A12" s="3">
        <v>9</v>
      </c>
      <c r="B12" s="4" t="s">
        <v>15</v>
      </c>
      <c r="C12" s="5" t="s">
        <v>17</v>
      </c>
      <c r="D12" s="6">
        <v>167234.67000000001</v>
      </c>
      <c r="E12" s="6">
        <f>D12-F12</f>
        <v>167234.67000000001</v>
      </c>
      <c r="F12" s="6">
        <v>0</v>
      </c>
      <c r="G12" s="6">
        <f t="shared" si="1"/>
        <v>167234.67000000001</v>
      </c>
      <c r="H12" s="6">
        <v>0</v>
      </c>
      <c r="I12" s="6">
        <v>0</v>
      </c>
      <c r="J12" s="8">
        <f>12387.99+154846.68</f>
        <v>167234.66999999998</v>
      </c>
      <c r="K12" s="8">
        <v>0</v>
      </c>
      <c r="L12" s="8">
        <v>0</v>
      </c>
      <c r="M12" s="6">
        <v>0</v>
      </c>
      <c r="N12" s="6">
        <f>J12+K12+L12+M12</f>
        <v>167234.66999999998</v>
      </c>
    </row>
    <row r="13" spans="1:14" x14ac:dyDescent="0.25">
      <c r="A13" s="3">
        <v>10</v>
      </c>
      <c r="B13" s="4" t="s">
        <v>15</v>
      </c>
      <c r="C13" s="5" t="s">
        <v>102</v>
      </c>
      <c r="D13" s="6">
        <v>70677.39</v>
      </c>
      <c r="E13" s="6">
        <f>D13-F13</f>
        <v>70677.39</v>
      </c>
      <c r="F13" s="6">
        <v>0</v>
      </c>
      <c r="G13" s="6">
        <f t="shared" si="1"/>
        <v>36670.720000000001</v>
      </c>
      <c r="H13" s="6">
        <v>34006.67</v>
      </c>
      <c r="I13" s="8">
        <f>22491.01+13990.37+369.37+53.09+428.74+1184.45+623.07+24.24+567.14+508.19+494.83+98.78+508.45+941.28</f>
        <v>42283.009999999987</v>
      </c>
      <c r="J13" s="8">
        <v>0</v>
      </c>
      <c r="K13" s="8">
        <v>0</v>
      </c>
      <c r="L13" s="8">
        <v>0</v>
      </c>
      <c r="M13" s="6">
        <f>15361.61+567.14</f>
        <v>15928.75</v>
      </c>
      <c r="N13" s="6">
        <f>J13+K13+L13+M13</f>
        <v>15928.75</v>
      </c>
    </row>
    <row r="14" spans="1:14" ht="26.4" x14ac:dyDescent="0.25">
      <c r="A14" s="9" t="s">
        <v>108</v>
      </c>
      <c r="B14" s="10" t="s">
        <v>18</v>
      </c>
      <c r="C14" s="11" t="s">
        <v>19</v>
      </c>
      <c r="D14" s="12">
        <f>SUM(D11:D13)</f>
        <v>247119.64</v>
      </c>
      <c r="E14" s="12">
        <f t="shared" ref="E14:L14" si="2">SUM(E11:E13)</f>
        <v>247119.64</v>
      </c>
      <c r="F14" s="12">
        <f t="shared" si="2"/>
        <v>0</v>
      </c>
      <c r="G14" s="12">
        <f t="shared" si="2"/>
        <v>213112.97</v>
      </c>
      <c r="H14" s="12">
        <f t="shared" si="2"/>
        <v>34006.67</v>
      </c>
      <c r="I14" s="12">
        <f t="shared" si="2"/>
        <v>51490.589999999989</v>
      </c>
      <c r="J14" s="12">
        <f t="shared" si="2"/>
        <v>167234.66999999998</v>
      </c>
      <c r="K14" s="12">
        <f t="shared" si="2"/>
        <v>0</v>
      </c>
      <c r="L14" s="12">
        <f t="shared" si="2"/>
        <v>0</v>
      </c>
      <c r="M14" s="12">
        <v>15928.75</v>
      </c>
      <c r="N14" s="12">
        <f>SUM(N11:N13)</f>
        <v>183163.41999999998</v>
      </c>
    </row>
    <row r="15" spans="1:14" x14ac:dyDescent="0.25">
      <c r="A15" s="13">
        <v>12</v>
      </c>
      <c r="B15" s="10" t="s">
        <v>20</v>
      </c>
      <c r="C15" s="11" t="s">
        <v>21</v>
      </c>
      <c r="D15" s="12">
        <f t="shared" ref="D15:N15" si="3">D17+D21+D22+D26</f>
        <v>3691924.1100000003</v>
      </c>
      <c r="E15" s="12">
        <f t="shared" si="3"/>
        <v>3691354.43</v>
      </c>
      <c r="F15" s="12">
        <f t="shared" si="3"/>
        <v>569.67999999999995</v>
      </c>
      <c r="G15" s="12">
        <f t="shared" si="3"/>
        <v>3387578.93</v>
      </c>
      <c r="H15" s="12">
        <f t="shared" si="3"/>
        <v>303775.5</v>
      </c>
      <c r="I15" s="12">
        <f t="shared" si="3"/>
        <v>197949.21999999997</v>
      </c>
      <c r="J15" s="12">
        <f t="shared" si="3"/>
        <v>991316.38</v>
      </c>
      <c r="K15" s="12">
        <f t="shared" si="3"/>
        <v>135915.76</v>
      </c>
      <c r="L15" s="12">
        <f t="shared" si="3"/>
        <v>63436.44</v>
      </c>
      <c r="M15" s="12">
        <f t="shared" si="3"/>
        <v>1563069.35</v>
      </c>
      <c r="N15" s="12">
        <f t="shared" si="3"/>
        <v>2753737.93</v>
      </c>
    </row>
    <row r="16" spans="1:14" x14ac:dyDescent="0.25">
      <c r="A16" s="3">
        <v>13</v>
      </c>
      <c r="B16" s="4" t="s">
        <v>22</v>
      </c>
      <c r="C16" s="5" t="s">
        <v>23</v>
      </c>
      <c r="D16" s="6">
        <v>5736.43</v>
      </c>
      <c r="E16" s="6">
        <f t="shared" ref="E16:E20" si="4">D16-F16</f>
        <v>5736.43</v>
      </c>
      <c r="F16" s="6">
        <v>0</v>
      </c>
      <c r="G16" s="6">
        <f>E16-H16</f>
        <v>2854.36</v>
      </c>
      <c r="H16" s="6">
        <v>2882.07</v>
      </c>
      <c r="I16" s="6">
        <v>0</v>
      </c>
      <c r="J16" s="6">
        <v>0</v>
      </c>
      <c r="K16" s="6">
        <v>0</v>
      </c>
      <c r="L16" s="6">
        <v>0</v>
      </c>
      <c r="M16" s="6">
        <v>5736.43</v>
      </c>
      <c r="N16" s="6">
        <f t="shared" ref="N16:N22" si="5">J16+K16+L16+M16</f>
        <v>5736.43</v>
      </c>
    </row>
    <row r="17" spans="1:14" x14ac:dyDescent="0.25">
      <c r="A17" s="13">
        <v>14</v>
      </c>
      <c r="B17" s="10" t="s">
        <v>24</v>
      </c>
      <c r="C17" s="11" t="s">
        <v>25</v>
      </c>
      <c r="D17" s="12">
        <f t="shared" ref="D17:N17" si="6">D16</f>
        <v>5736.43</v>
      </c>
      <c r="E17" s="12">
        <f t="shared" si="6"/>
        <v>5736.43</v>
      </c>
      <c r="F17" s="12">
        <f t="shared" si="6"/>
        <v>0</v>
      </c>
      <c r="G17" s="12">
        <f t="shared" si="6"/>
        <v>2854.36</v>
      </c>
      <c r="H17" s="12">
        <f t="shared" si="6"/>
        <v>2882.07</v>
      </c>
      <c r="I17" s="12">
        <f>I16</f>
        <v>0</v>
      </c>
      <c r="J17" s="12">
        <f>J16</f>
        <v>0</v>
      </c>
      <c r="K17" s="12">
        <f>K16</f>
        <v>0</v>
      </c>
      <c r="L17" s="12">
        <f t="shared" si="6"/>
        <v>0</v>
      </c>
      <c r="M17" s="12">
        <f t="shared" si="6"/>
        <v>5736.43</v>
      </c>
      <c r="N17" s="12">
        <f t="shared" si="6"/>
        <v>5736.43</v>
      </c>
    </row>
    <row r="18" spans="1:14" x14ac:dyDescent="0.25">
      <c r="A18" s="3">
        <v>15</v>
      </c>
      <c r="B18" s="4" t="s">
        <v>26</v>
      </c>
      <c r="C18" s="5" t="s">
        <v>27</v>
      </c>
      <c r="D18" s="6">
        <v>226789.67</v>
      </c>
      <c r="E18" s="6">
        <f t="shared" si="4"/>
        <v>226789.67</v>
      </c>
      <c r="F18" s="6">
        <v>0</v>
      </c>
      <c r="G18" s="6">
        <f>E18-H18</f>
        <v>192905.16</v>
      </c>
      <c r="H18" s="6">
        <v>33884.51</v>
      </c>
      <c r="I18" s="6">
        <v>45470.1</v>
      </c>
      <c r="J18" s="6">
        <v>0</v>
      </c>
      <c r="K18" s="6">
        <v>0</v>
      </c>
      <c r="L18" s="6">
        <v>0</v>
      </c>
      <c r="M18" s="39">
        <v>172129.02</v>
      </c>
      <c r="N18" s="6">
        <f t="shared" si="5"/>
        <v>172129.02</v>
      </c>
    </row>
    <row r="19" spans="1:14" x14ac:dyDescent="0.25">
      <c r="A19" s="3">
        <v>16</v>
      </c>
      <c r="B19" s="14" t="s">
        <v>28</v>
      </c>
      <c r="C19" s="5" t="s">
        <v>29</v>
      </c>
      <c r="D19" s="6">
        <v>58351.07</v>
      </c>
      <c r="E19" s="6">
        <f t="shared" si="4"/>
        <v>58351.07</v>
      </c>
      <c r="F19" s="6">
        <v>0</v>
      </c>
      <c r="G19" s="6">
        <f>E19-H19</f>
        <v>57062.59</v>
      </c>
      <c r="H19" s="6">
        <v>1288.48</v>
      </c>
      <c r="I19" s="6">
        <v>0</v>
      </c>
      <c r="J19" s="6">
        <v>0</v>
      </c>
      <c r="K19" s="6">
        <v>0</v>
      </c>
      <c r="L19" s="6">
        <v>13710.71</v>
      </c>
      <c r="M19" s="6">
        <v>44640.36</v>
      </c>
      <c r="N19" s="6">
        <f t="shared" si="5"/>
        <v>58351.07</v>
      </c>
    </row>
    <row r="20" spans="1:14" x14ac:dyDescent="0.25">
      <c r="A20" s="3">
        <v>17</v>
      </c>
      <c r="B20" s="4" t="s">
        <v>30</v>
      </c>
      <c r="C20" s="5" t="s">
        <v>31</v>
      </c>
      <c r="D20" s="6">
        <v>1756062.79</v>
      </c>
      <c r="E20" s="6">
        <f t="shared" si="4"/>
        <v>1756062.79</v>
      </c>
      <c r="F20" s="6"/>
      <c r="G20" s="6">
        <f>E20-H20</f>
        <v>1513742.74</v>
      </c>
      <c r="H20" s="6">
        <v>242320.05</v>
      </c>
      <c r="I20" s="6">
        <v>58780.27</v>
      </c>
      <c r="J20" s="6">
        <v>243714.14</v>
      </c>
      <c r="K20" s="6">
        <v>122107.46</v>
      </c>
      <c r="L20" s="6">
        <v>49725.73</v>
      </c>
      <c r="M20" s="6">
        <v>1276561.9099999999</v>
      </c>
      <c r="N20" s="6">
        <f t="shared" si="5"/>
        <v>1692109.24</v>
      </c>
    </row>
    <row r="21" spans="1:14" x14ac:dyDescent="0.25">
      <c r="A21" s="13">
        <v>18</v>
      </c>
      <c r="B21" s="10" t="s">
        <v>32</v>
      </c>
      <c r="C21" s="11" t="s">
        <v>33</v>
      </c>
      <c r="D21" s="12">
        <f t="shared" ref="D21:N21" si="7">SUM(D18:D20)</f>
        <v>2041203.53</v>
      </c>
      <c r="E21" s="12">
        <f t="shared" si="7"/>
        <v>2041203.53</v>
      </c>
      <c r="F21" s="12">
        <f t="shared" si="7"/>
        <v>0</v>
      </c>
      <c r="G21" s="12">
        <f t="shared" si="7"/>
        <v>1763710.49</v>
      </c>
      <c r="H21" s="12">
        <f t="shared" si="7"/>
        <v>277493.03999999998</v>
      </c>
      <c r="I21" s="12">
        <f t="shared" si="7"/>
        <v>104250.37</v>
      </c>
      <c r="J21" s="12">
        <f t="shared" si="7"/>
        <v>243714.14</v>
      </c>
      <c r="K21" s="12">
        <f t="shared" si="7"/>
        <v>122107.46</v>
      </c>
      <c r="L21" s="12">
        <f t="shared" si="7"/>
        <v>63436.44</v>
      </c>
      <c r="M21" s="12">
        <f t="shared" si="7"/>
        <v>1493331.29</v>
      </c>
      <c r="N21" s="12">
        <f t="shared" si="7"/>
        <v>1922589.33</v>
      </c>
    </row>
    <row r="22" spans="1:14" ht="30.75" customHeight="1" x14ac:dyDescent="0.25">
      <c r="A22" s="24" t="s">
        <v>111</v>
      </c>
      <c r="B22" s="29" t="s">
        <v>34</v>
      </c>
      <c r="C22" s="27" t="s">
        <v>35</v>
      </c>
      <c r="D22" s="28">
        <v>1541257.07</v>
      </c>
      <c r="E22" s="28">
        <f t="shared" ref="E22:E25" si="8">D22-F22</f>
        <v>1541257.07</v>
      </c>
      <c r="F22" s="28">
        <v>0</v>
      </c>
      <c r="G22" s="30">
        <f t="shared" ref="G22:G25" si="9">E22-H22</f>
        <v>1538602.61</v>
      </c>
      <c r="H22" s="28">
        <v>2654.46</v>
      </c>
      <c r="I22" s="28">
        <v>0</v>
      </c>
      <c r="J22" s="28">
        <v>736611.58</v>
      </c>
      <c r="K22" s="28">
        <v>0</v>
      </c>
      <c r="L22" s="28">
        <v>0</v>
      </c>
      <c r="M22" s="28">
        <v>7938.62</v>
      </c>
      <c r="N22" s="30">
        <f t="shared" si="5"/>
        <v>744550.2</v>
      </c>
    </row>
    <row r="23" spans="1:14" x14ac:dyDescent="0.25">
      <c r="A23" s="3">
        <v>20</v>
      </c>
      <c r="B23" s="15" t="s">
        <v>36</v>
      </c>
      <c r="C23" s="5" t="s">
        <v>89</v>
      </c>
      <c r="D23" s="6">
        <v>102433.19</v>
      </c>
      <c r="E23" s="6">
        <f t="shared" si="8"/>
        <v>101863.51000000001</v>
      </c>
      <c r="F23" s="6">
        <v>569.67999999999995</v>
      </c>
      <c r="G23" s="6">
        <f t="shared" si="9"/>
        <v>76328.090000000011</v>
      </c>
      <c r="H23" s="6">
        <v>25535.42</v>
      </c>
      <c r="I23" s="6">
        <v>93459.65</v>
      </c>
      <c r="J23" s="6">
        <v>10990.66</v>
      </c>
      <c r="K23" s="6">
        <v>13808.3</v>
      </c>
      <c r="L23" s="6">
        <v>0</v>
      </c>
      <c r="M23" s="6">
        <v>56063.01</v>
      </c>
      <c r="N23" s="6">
        <f>J23+K23+L23+M23</f>
        <v>80861.97</v>
      </c>
    </row>
    <row r="24" spans="1:14" x14ac:dyDescent="0.25">
      <c r="A24" s="3">
        <v>21</v>
      </c>
      <c r="B24" s="15" t="s">
        <v>37</v>
      </c>
      <c r="C24" s="5" t="s">
        <v>38</v>
      </c>
      <c r="D24" s="6">
        <v>518.71</v>
      </c>
      <c r="E24" s="6">
        <f t="shared" si="8"/>
        <v>518.71</v>
      </c>
      <c r="F24" s="8">
        <v>0</v>
      </c>
      <c r="G24" s="6">
        <f t="shared" si="9"/>
        <v>6083.38</v>
      </c>
      <c r="H24" s="8">
        <v>-5564.67</v>
      </c>
      <c r="I24" s="8">
        <v>239.2</v>
      </c>
      <c r="J24" s="8">
        <v>0</v>
      </c>
      <c r="K24" s="8">
        <v>0</v>
      </c>
      <c r="L24" s="8">
        <v>0</v>
      </c>
      <c r="M24" s="8">
        <v>0</v>
      </c>
      <c r="N24" s="6">
        <f>J24+K24+L24+M24</f>
        <v>0</v>
      </c>
    </row>
    <row r="25" spans="1:14" ht="26.4" x14ac:dyDescent="0.25">
      <c r="A25" s="3">
        <v>22</v>
      </c>
      <c r="B25" s="15" t="s">
        <v>104</v>
      </c>
      <c r="C25" s="5" t="s">
        <v>105</v>
      </c>
      <c r="D25" s="6">
        <v>775.18</v>
      </c>
      <c r="E25" s="6">
        <f t="shared" si="8"/>
        <v>775.18</v>
      </c>
      <c r="F25" s="8">
        <v>0</v>
      </c>
      <c r="G25" s="6">
        <f t="shared" si="9"/>
        <v>0</v>
      </c>
      <c r="H25" s="8">
        <v>775.18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6">
        <f>J25+K25+L25+M25</f>
        <v>0</v>
      </c>
    </row>
    <row r="26" spans="1:14" x14ac:dyDescent="0.25">
      <c r="A26" s="13">
        <v>23</v>
      </c>
      <c r="B26" s="16" t="s">
        <v>39</v>
      </c>
      <c r="C26" s="11" t="s">
        <v>40</v>
      </c>
      <c r="D26" s="17">
        <f>SUM(D23:D25)</f>
        <v>103727.08</v>
      </c>
      <c r="E26" s="17">
        <f>SUM(E23:E25)</f>
        <v>103157.40000000001</v>
      </c>
      <c r="F26" s="17">
        <f>SUM(F23:F25)</f>
        <v>569.67999999999995</v>
      </c>
      <c r="G26" s="17">
        <f t="shared" ref="G26:N26" si="10">SUM(G23:G25)</f>
        <v>82411.470000000016</v>
      </c>
      <c r="H26" s="17">
        <f t="shared" si="10"/>
        <v>20745.93</v>
      </c>
      <c r="I26" s="17">
        <f t="shared" si="10"/>
        <v>93698.849999999991</v>
      </c>
      <c r="J26" s="17">
        <f t="shared" si="10"/>
        <v>10990.66</v>
      </c>
      <c r="K26" s="17">
        <f t="shared" si="10"/>
        <v>13808.3</v>
      </c>
      <c r="L26" s="17">
        <f t="shared" si="10"/>
        <v>0</v>
      </c>
      <c r="M26" s="17">
        <f t="shared" si="10"/>
        <v>56063.01</v>
      </c>
      <c r="N26" s="17">
        <f t="shared" si="10"/>
        <v>80861.97</v>
      </c>
    </row>
    <row r="27" spans="1:14" ht="30.75" customHeight="1" x14ac:dyDescent="0.25">
      <c r="A27" s="23">
        <v>24</v>
      </c>
      <c r="B27" s="29" t="s">
        <v>41</v>
      </c>
      <c r="C27" s="27" t="s">
        <v>42</v>
      </c>
      <c r="D27" s="31">
        <f t="shared" ref="D27:N27" si="11">D14+D15</f>
        <v>3939043.7500000005</v>
      </c>
      <c r="E27" s="31">
        <f t="shared" si="11"/>
        <v>3938474.0700000003</v>
      </c>
      <c r="F27" s="31">
        <f t="shared" si="11"/>
        <v>569.67999999999995</v>
      </c>
      <c r="G27" s="31">
        <f t="shared" si="11"/>
        <v>3600691.9000000004</v>
      </c>
      <c r="H27" s="31">
        <f t="shared" si="11"/>
        <v>337782.17</v>
      </c>
      <c r="I27" s="31">
        <f t="shared" si="11"/>
        <v>249439.80999999997</v>
      </c>
      <c r="J27" s="31">
        <f t="shared" si="11"/>
        <v>1158551.05</v>
      </c>
      <c r="K27" s="31">
        <f t="shared" si="11"/>
        <v>135915.76</v>
      </c>
      <c r="L27" s="31">
        <f t="shared" si="11"/>
        <v>63436.44</v>
      </c>
      <c r="M27" s="31">
        <f t="shared" si="11"/>
        <v>1578998.1</v>
      </c>
      <c r="N27" s="31">
        <f t="shared" si="11"/>
        <v>2936901.35</v>
      </c>
    </row>
    <row r="28" spans="1:14" x14ac:dyDescent="0.25">
      <c r="A28" s="3">
        <v>25</v>
      </c>
      <c r="B28" s="15" t="s">
        <v>43</v>
      </c>
      <c r="C28" s="18" t="s">
        <v>44</v>
      </c>
      <c r="D28" s="6">
        <v>468576.37</v>
      </c>
      <c r="E28" s="6">
        <f>D28-F28</f>
        <v>0</v>
      </c>
      <c r="F28" s="6">
        <v>468576.37</v>
      </c>
      <c r="G28" s="6">
        <v>0</v>
      </c>
      <c r="H28" s="6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6">
        <f t="shared" ref="N28:N34" si="12">J28+K28+L28+M28</f>
        <v>0</v>
      </c>
    </row>
    <row r="29" spans="1:14" x14ac:dyDescent="0.25">
      <c r="A29" s="3">
        <v>26</v>
      </c>
      <c r="B29" s="15" t="s">
        <v>45</v>
      </c>
      <c r="C29" s="18" t="s">
        <v>79</v>
      </c>
      <c r="D29" s="6">
        <v>274427.28000000003</v>
      </c>
      <c r="E29" s="6">
        <f>D29-F29</f>
        <v>274427.28000000003</v>
      </c>
      <c r="F29" s="8">
        <v>0</v>
      </c>
      <c r="G29" s="6">
        <f>E29-H29</f>
        <v>194846.61000000004</v>
      </c>
      <c r="H29" s="8">
        <v>79580.67</v>
      </c>
      <c r="I29" s="8">
        <v>126137.84</v>
      </c>
      <c r="J29" s="8">
        <v>1121.71</v>
      </c>
      <c r="K29" s="8">
        <v>200.49</v>
      </c>
      <c r="L29" s="8">
        <v>0</v>
      </c>
      <c r="M29" s="8">
        <v>106655.27</v>
      </c>
      <c r="N29" s="6">
        <f>J29+K29+L29+M29</f>
        <v>107977.47</v>
      </c>
    </row>
    <row r="30" spans="1:14" x14ac:dyDescent="0.25">
      <c r="A30" s="3">
        <v>27</v>
      </c>
      <c r="B30" s="15" t="s">
        <v>46</v>
      </c>
      <c r="C30" s="18" t="s">
        <v>80</v>
      </c>
      <c r="D30" s="6">
        <v>1118931.83</v>
      </c>
      <c r="E30" s="6">
        <f>D30-F30</f>
        <v>1118931.83</v>
      </c>
      <c r="F30" s="8">
        <v>0</v>
      </c>
      <c r="G30" s="6">
        <f>E30-H30</f>
        <v>985188.22000000009</v>
      </c>
      <c r="H30" s="8">
        <v>133743.60999999999</v>
      </c>
      <c r="I30" s="8">
        <v>459068.77</v>
      </c>
      <c r="J30" s="8">
        <v>227320.98</v>
      </c>
      <c r="K30" s="8">
        <v>19806.82</v>
      </c>
      <c r="L30" s="8">
        <v>0</v>
      </c>
      <c r="M30" s="8">
        <v>227320.98</v>
      </c>
      <c r="N30" s="6">
        <f>J30+K30+L30+M30</f>
        <v>474448.78</v>
      </c>
    </row>
    <row r="31" spans="1:14" x14ac:dyDescent="0.25">
      <c r="A31" s="13">
        <v>28</v>
      </c>
      <c r="B31" s="16" t="s">
        <v>47</v>
      </c>
      <c r="C31" s="11" t="s">
        <v>48</v>
      </c>
      <c r="D31" s="17">
        <f t="shared" ref="D31:N31" si="13">SUM(D28:D30)</f>
        <v>1861935.48</v>
      </c>
      <c r="E31" s="17">
        <f t="shared" si="13"/>
        <v>1393359.11</v>
      </c>
      <c r="F31" s="17">
        <f>SUM(F28:F30)</f>
        <v>468576.37</v>
      </c>
      <c r="G31" s="17">
        <f>SUM(G28:G30)</f>
        <v>1180034.83</v>
      </c>
      <c r="H31" s="17">
        <f>SUM(H28:H30)</f>
        <v>213324.27999999997</v>
      </c>
      <c r="I31" s="17">
        <f t="shared" si="13"/>
        <v>585206.61</v>
      </c>
      <c r="J31" s="17">
        <f t="shared" si="13"/>
        <v>228442.69</v>
      </c>
      <c r="K31" s="17">
        <f t="shared" si="13"/>
        <v>20007.310000000001</v>
      </c>
      <c r="L31" s="17">
        <f t="shared" si="13"/>
        <v>0</v>
      </c>
      <c r="M31" s="17">
        <f t="shared" si="13"/>
        <v>333976.25</v>
      </c>
      <c r="N31" s="17">
        <f t="shared" si="13"/>
        <v>582426.25</v>
      </c>
    </row>
    <row r="32" spans="1:14" x14ac:dyDescent="0.25">
      <c r="A32" s="3">
        <v>29</v>
      </c>
      <c r="B32" s="15" t="s">
        <v>49</v>
      </c>
      <c r="C32" s="5" t="s">
        <v>81</v>
      </c>
      <c r="D32" s="6">
        <v>78235.45</v>
      </c>
      <c r="E32" s="6">
        <f>D32-F32</f>
        <v>78235.45</v>
      </c>
      <c r="F32" s="6">
        <v>0</v>
      </c>
      <c r="G32" s="6">
        <f>E32-H32</f>
        <v>78235.45</v>
      </c>
      <c r="H32" s="6">
        <v>0</v>
      </c>
      <c r="I32" s="6">
        <v>0</v>
      </c>
      <c r="J32" s="6">
        <v>237.2</v>
      </c>
      <c r="K32" s="6">
        <v>0</v>
      </c>
      <c r="L32" s="6">
        <v>0</v>
      </c>
      <c r="M32" s="6">
        <v>77998.25</v>
      </c>
      <c r="N32" s="6">
        <f t="shared" si="12"/>
        <v>78235.45</v>
      </c>
    </row>
    <row r="33" spans="1:14" x14ac:dyDescent="0.25">
      <c r="A33" s="3">
        <v>30</v>
      </c>
      <c r="B33" s="15" t="s">
        <v>50</v>
      </c>
      <c r="C33" s="5" t="s">
        <v>51</v>
      </c>
      <c r="D33" s="6">
        <v>5898977.3399999999</v>
      </c>
      <c r="E33" s="6">
        <f>D33-F33</f>
        <v>5898442.9199999999</v>
      </c>
      <c r="F33" s="6">
        <v>534.41999999999996</v>
      </c>
      <c r="G33" s="6">
        <f>E33-H33</f>
        <v>5180624.9399999995</v>
      </c>
      <c r="H33" s="6">
        <v>717817.98</v>
      </c>
      <c r="I33" s="40">
        <v>1816243.26</v>
      </c>
      <c r="J33" s="6">
        <v>1866246.7</v>
      </c>
      <c r="K33" s="6">
        <v>802979.41</v>
      </c>
      <c r="L33" s="6">
        <v>225000</v>
      </c>
      <c r="M33" s="6">
        <v>1728736.07</v>
      </c>
      <c r="N33" s="6">
        <f t="shared" si="12"/>
        <v>4622962.18</v>
      </c>
    </row>
    <row r="34" spans="1:14" x14ac:dyDescent="0.25">
      <c r="A34" s="3">
        <v>31</v>
      </c>
      <c r="B34" s="15" t="s">
        <v>52</v>
      </c>
      <c r="C34" s="5" t="s">
        <v>53</v>
      </c>
      <c r="D34" s="6">
        <v>774813.95</v>
      </c>
      <c r="E34" s="6">
        <f>D34-F34</f>
        <v>728746.95</v>
      </c>
      <c r="F34" s="6">
        <f>46067</f>
        <v>46067</v>
      </c>
      <c r="G34" s="6">
        <f>E34-H34</f>
        <v>669270.96</v>
      </c>
      <c r="H34" s="6">
        <v>59475.99</v>
      </c>
      <c r="I34" s="6">
        <v>168171.29</v>
      </c>
      <c r="J34" s="6">
        <v>149695.6</v>
      </c>
      <c r="K34" s="6">
        <v>0</v>
      </c>
      <c r="L34" s="6">
        <v>0</v>
      </c>
      <c r="M34" s="6">
        <v>538199.72</v>
      </c>
      <c r="N34" s="6">
        <f t="shared" si="12"/>
        <v>687895.32</v>
      </c>
    </row>
    <row r="35" spans="1:14" x14ac:dyDescent="0.25">
      <c r="A35" s="13">
        <v>32</v>
      </c>
      <c r="B35" s="16" t="s">
        <v>54</v>
      </c>
      <c r="C35" s="19" t="s">
        <v>55</v>
      </c>
      <c r="D35" s="20">
        <f t="shared" ref="D35:M35" si="14">SUM(D32:D34)</f>
        <v>6752026.7400000002</v>
      </c>
      <c r="E35" s="20">
        <f t="shared" si="14"/>
        <v>6705425.3200000003</v>
      </c>
      <c r="F35" s="20">
        <f t="shared" si="14"/>
        <v>46601.42</v>
      </c>
      <c r="G35" s="20">
        <f t="shared" si="14"/>
        <v>5928131.3499999996</v>
      </c>
      <c r="H35" s="20">
        <f t="shared" si="14"/>
        <v>777293.97</v>
      </c>
      <c r="I35" s="20">
        <f t="shared" si="14"/>
        <v>1984414.55</v>
      </c>
      <c r="J35" s="20">
        <f t="shared" si="14"/>
        <v>2016179.5</v>
      </c>
      <c r="K35" s="20">
        <f t="shared" si="14"/>
        <v>802979.41</v>
      </c>
      <c r="L35" s="20">
        <f t="shared" si="14"/>
        <v>225000</v>
      </c>
      <c r="M35" s="20">
        <f t="shared" si="14"/>
        <v>2344934.04</v>
      </c>
      <c r="N35" s="20">
        <f>SUM(N32:N34)</f>
        <v>5389092.9500000002</v>
      </c>
    </row>
    <row r="36" spans="1:14" ht="30.75" customHeight="1" x14ac:dyDescent="0.25">
      <c r="A36" s="23">
        <v>33</v>
      </c>
      <c r="B36" s="29" t="s">
        <v>56</v>
      </c>
      <c r="C36" s="27" t="s">
        <v>57</v>
      </c>
      <c r="D36" s="30">
        <f>D31+D35</f>
        <v>8613962.2200000007</v>
      </c>
      <c r="E36" s="30">
        <f t="shared" ref="E36:N36" si="15">E31+E35</f>
        <v>8098784.4300000006</v>
      </c>
      <c r="F36" s="30">
        <f t="shared" si="15"/>
        <v>515177.79</v>
      </c>
      <c r="G36" s="30">
        <f t="shared" si="15"/>
        <v>7108166.1799999997</v>
      </c>
      <c r="H36" s="30">
        <f t="shared" si="15"/>
        <v>990618.25</v>
      </c>
      <c r="I36" s="30">
        <f>I31+I35</f>
        <v>2569621.16</v>
      </c>
      <c r="J36" s="30">
        <f t="shared" si="15"/>
        <v>2244622.19</v>
      </c>
      <c r="K36" s="30">
        <f t="shared" si="15"/>
        <v>822986.72000000009</v>
      </c>
      <c r="L36" s="30">
        <f>L31+L35</f>
        <v>225000</v>
      </c>
      <c r="M36" s="30">
        <f t="shared" si="15"/>
        <v>2678910.29</v>
      </c>
      <c r="N36" s="30">
        <f t="shared" si="15"/>
        <v>5971519.2000000002</v>
      </c>
    </row>
    <row r="37" spans="1:14" x14ac:dyDescent="0.25">
      <c r="A37" s="3">
        <v>34</v>
      </c>
      <c r="B37" s="15" t="s">
        <v>58</v>
      </c>
      <c r="C37" s="5" t="s">
        <v>59</v>
      </c>
      <c r="D37" s="6">
        <v>1310196.17</v>
      </c>
      <c r="E37" s="6">
        <f t="shared" ref="E37:E41" si="16">D37-F37</f>
        <v>1310196.17</v>
      </c>
      <c r="F37" s="6">
        <v>0</v>
      </c>
      <c r="G37" s="6">
        <f t="shared" ref="G37:G41" si="17">E37-H37</f>
        <v>991422.39999999991</v>
      </c>
      <c r="H37" s="6">
        <v>318773.77</v>
      </c>
      <c r="I37" s="6">
        <v>0</v>
      </c>
      <c r="J37" s="6">
        <v>0</v>
      </c>
      <c r="K37" s="6">
        <v>0</v>
      </c>
      <c r="L37" s="6">
        <v>0</v>
      </c>
      <c r="M37" s="6">
        <v>296709.71999999997</v>
      </c>
      <c r="N37" s="6">
        <f t="shared" ref="N37:N41" si="18">J37+K37+L37+M37</f>
        <v>296709.71999999997</v>
      </c>
    </row>
    <row r="38" spans="1:14" x14ac:dyDescent="0.25">
      <c r="A38" s="3">
        <v>35</v>
      </c>
      <c r="B38" s="15" t="s">
        <v>60</v>
      </c>
      <c r="C38" s="5" t="s">
        <v>82</v>
      </c>
      <c r="D38" s="6">
        <v>25291.360000000001</v>
      </c>
      <c r="E38" s="6">
        <f t="shared" si="16"/>
        <v>25291.360000000001</v>
      </c>
      <c r="F38" s="6">
        <v>0</v>
      </c>
      <c r="G38" s="6">
        <f t="shared" si="17"/>
        <v>25291.360000000001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24728.54</v>
      </c>
      <c r="N38" s="6">
        <f t="shared" si="18"/>
        <v>24728.54</v>
      </c>
    </row>
    <row r="39" spans="1:14" x14ac:dyDescent="0.25">
      <c r="A39" s="3">
        <v>36</v>
      </c>
      <c r="B39" s="15" t="s">
        <v>90</v>
      </c>
      <c r="C39" s="5" t="s">
        <v>91</v>
      </c>
      <c r="D39" s="6">
        <v>51370.87</v>
      </c>
      <c r="E39" s="6">
        <f t="shared" si="16"/>
        <v>51370.87</v>
      </c>
      <c r="F39" s="6">
        <v>0</v>
      </c>
      <c r="G39" s="6">
        <f t="shared" si="17"/>
        <v>30949.370000000003</v>
      </c>
      <c r="H39" s="6">
        <v>20421.5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f t="shared" si="18"/>
        <v>0</v>
      </c>
    </row>
    <row r="40" spans="1:14" x14ac:dyDescent="0.25">
      <c r="A40" s="3">
        <v>37</v>
      </c>
      <c r="B40" s="15" t="s">
        <v>84</v>
      </c>
      <c r="C40" s="5" t="s">
        <v>85</v>
      </c>
      <c r="D40" s="6">
        <v>20959.87</v>
      </c>
      <c r="E40" s="6">
        <f t="shared" si="16"/>
        <v>20959.87</v>
      </c>
      <c r="F40" s="6">
        <v>0</v>
      </c>
      <c r="G40" s="6">
        <f t="shared" si="17"/>
        <v>16245.3</v>
      </c>
      <c r="H40" s="6">
        <v>4714.57</v>
      </c>
      <c r="I40" s="6">
        <v>4022.5</v>
      </c>
      <c r="J40" s="6">
        <v>0</v>
      </c>
      <c r="K40" s="6">
        <v>0</v>
      </c>
      <c r="L40" s="6">
        <v>0</v>
      </c>
      <c r="M40" s="6">
        <v>20959.87</v>
      </c>
      <c r="N40" s="6">
        <f t="shared" si="18"/>
        <v>20959.87</v>
      </c>
    </row>
    <row r="41" spans="1:14" x14ac:dyDescent="0.25">
      <c r="A41" s="3">
        <v>38</v>
      </c>
      <c r="B41" s="15" t="s">
        <v>86</v>
      </c>
      <c r="C41" s="5" t="s">
        <v>103</v>
      </c>
      <c r="D41" s="6">
        <v>21102.66</v>
      </c>
      <c r="E41" s="6">
        <f t="shared" si="16"/>
        <v>21102.66</v>
      </c>
      <c r="F41" s="6">
        <v>0</v>
      </c>
      <c r="G41" s="6">
        <f t="shared" si="17"/>
        <v>15659.59</v>
      </c>
      <c r="H41" s="6">
        <v>5443.07</v>
      </c>
      <c r="I41" s="6">
        <v>21102.66</v>
      </c>
      <c r="J41" s="6">
        <v>0</v>
      </c>
      <c r="K41" s="6">
        <v>0</v>
      </c>
      <c r="L41" s="6">
        <v>0</v>
      </c>
      <c r="M41" s="6">
        <v>0</v>
      </c>
      <c r="N41" s="6">
        <f t="shared" si="18"/>
        <v>0</v>
      </c>
    </row>
    <row r="42" spans="1:14" ht="30.75" customHeight="1" x14ac:dyDescent="0.25">
      <c r="A42" s="23">
        <v>39</v>
      </c>
      <c r="B42" s="29" t="s">
        <v>61</v>
      </c>
      <c r="C42" s="27" t="s">
        <v>62</v>
      </c>
      <c r="D42" s="30">
        <f t="shared" ref="D42:N42" si="19">SUM(D37:D41)</f>
        <v>1428920.9300000002</v>
      </c>
      <c r="E42" s="30">
        <f t="shared" si="19"/>
        <v>1428920.9300000002</v>
      </c>
      <c r="F42" s="30">
        <f t="shared" si="19"/>
        <v>0</v>
      </c>
      <c r="G42" s="30">
        <f t="shared" si="19"/>
        <v>1079568.02</v>
      </c>
      <c r="H42" s="30">
        <f t="shared" si="19"/>
        <v>349352.91000000003</v>
      </c>
      <c r="I42" s="30">
        <f t="shared" si="19"/>
        <v>25125.16</v>
      </c>
      <c r="J42" s="30">
        <f>SUM(J37:J41)</f>
        <v>0</v>
      </c>
      <c r="K42" s="30">
        <f t="shared" si="19"/>
        <v>0</v>
      </c>
      <c r="L42" s="30">
        <f t="shared" si="19"/>
        <v>0</v>
      </c>
      <c r="M42" s="30">
        <f t="shared" si="19"/>
        <v>342398.12999999995</v>
      </c>
      <c r="N42" s="30">
        <f t="shared" si="19"/>
        <v>342398.12999999995</v>
      </c>
    </row>
    <row r="43" spans="1:14" ht="30.75" customHeight="1" x14ac:dyDescent="0.25">
      <c r="A43" s="23">
        <v>40</v>
      </c>
      <c r="B43" s="29" t="s">
        <v>63</v>
      </c>
      <c r="C43" s="27" t="s">
        <v>64</v>
      </c>
      <c r="D43" s="30">
        <f t="shared" ref="D43:N43" si="20">D9+D27+D36+D42+D10</f>
        <v>14905916.08</v>
      </c>
      <c r="E43" s="30">
        <f t="shared" si="20"/>
        <v>14387849.01</v>
      </c>
      <c r="F43" s="30">
        <f t="shared" si="20"/>
        <v>518067.07</v>
      </c>
      <c r="G43" s="30">
        <f t="shared" si="20"/>
        <v>12223632.84</v>
      </c>
      <c r="H43" s="30">
        <f t="shared" si="20"/>
        <v>2164216.17</v>
      </c>
      <c r="I43" s="30">
        <f t="shared" si="20"/>
        <v>2921136.2800000003</v>
      </c>
      <c r="J43" s="30">
        <f t="shared" si="20"/>
        <v>3464711.6799999997</v>
      </c>
      <c r="K43" s="30">
        <f t="shared" si="20"/>
        <v>967260.43000000017</v>
      </c>
      <c r="L43" s="30">
        <f t="shared" si="20"/>
        <v>309090.62</v>
      </c>
      <c r="M43" s="30">
        <f t="shared" si="20"/>
        <v>4694972.82</v>
      </c>
      <c r="N43" s="30">
        <f t="shared" si="20"/>
        <v>9436035.5500000007</v>
      </c>
    </row>
    <row r="44" spans="1:14" ht="66" x14ac:dyDescent="0.25">
      <c r="A44" s="3">
        <v>41</v>
      </c>
      <c r="B44" s="15" t="s">
        <v>65</v>
      </c>
      <c r="C44" s="5" t="s">
        <v>66</v>
      </c>
      <c r="D44" s="6">
        <v>386064.3</v>
      </c>
      <c r="E44" s="6">
        <f>D44-F44</f>
        <v>295809.14</v>
      </c>
      <c r="F44" s="8">
        <v>90255.16</v>
      </c>
      <c r="G44" s="6">
        <f>E44-H44</f>
        <v>289311.26</v>
      </c>
      <c r="H44" s="8">
        <v>6497.88</v>
      </c>
      <c r="I44" s="8">
        <f>14421.15+37037.07</f>
        <v>51458.22</v>
      </c>
      <c r="J44" s="8">
        <v>0</v>
      </c>
      <c r="K44" s="8">
        <v>0</v>
      </c>
      <c r="L44" s="8">
        <v>0</v>
      </c>
      <c r="M44" s="8">
        <f>154834.3+89115.55</f>
        <v>243949.84999999998</v>
      </c>
      <c r="N44" s="6">
        <f t="shared" ref="N44:N49" si="21">J44+K44+L44+M44</f>
        <v>243949.84999999998</v>
      </c>
    </row>
    <row r="45" spans="1:14" x14ac:dyDescent="0.25">
      <c r="A45" s="3">
        <v>42</v>
      </c>
      <c r="B45" s="15" t="s">
        <v>67</v>
      </c>
      <c r="C45" s="5" t="s">
        <v>68</v>
      </c>
      <c r="D45" s="6">
        <v>51.03</v>
      </c>
      <c r="E45" s="6">
        <f>D45-F45</f>
        <v>51.03</v>
      </c>
      <c r="F45" s="6">
        <v>0</v>
      </c>
      <c r="G45" s="6">
        <f>E45-H45</f>
        <v>0.82999999999999829</v>
      </c>
      <c r="H45" s="6">
        <v>50.2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f t="shared" si="21"/>
        <v>0</v>
      </c>
    </row>
    <row r="46" spans="1:14" ht="26.4" x14ac:dyDescent="0.25">
      <c r="A46" s="3">
        <v>43</v>
      </c>
      <c r="B46" s="15" t="s">
        <v>69</v>
      </c>
      <c r="C46" s="18" t="s">
        <v>70</v>
      </c>
      <c r="D46" s="6">
        <v>124815.99</v>
      </c>
      <c r="E46" s="6">
        <f>D46-F46</f>
        <v>124815.99</v>
      </c>
      <c r="F46" s="6">
        <v>0</v>
      </c>
      <c r="G46" s="6">
        <f>E46-H46</f>
        <v>124815.99</v>
      </c>
      <c r="H46" s="6">
        <v>0</v>
      </c>
      <c r="I46" s="8">
        <v>0</v>
      </c>
      <c r="J46" s="8">
        <v>0</v>
      </c>
      <c r="K46" s="8">
        <v>0</v>
      </c>
      <c r="L46" s="8">
        <v>0</v>
      </c>
      <c r="M46" s="8">
        <v>124815.99</v>
      </c>
      <c r="N46" s="6">
        <f t="shared" si="21"/>
        <v>124815.99</v>
      </c>
    </row>
    <row r="47" spans="1:14" ht="30.75" customHeight="1" x14ac:dyDescent="0.25">
      <c r="A47" s="23">
        <v>44</v>
      </c>
      <c r="B47" s="29" t="s">
        <v>71</v>
      </c>
      <c r="C47" s="27" t="s">
        <v>72</v>
      </c>
      <c r="D47" s="30">
        <f>SUM(D44:D46)</f>
        <v>510931.32</v>
      </c>
      <c r="E47" s="30">
        <f t="shared" ref="E47:N47" si="22">SUM(E44:E46)</f>
        <v>420676.16000000003</v>
      </c>
      <c r="F47" s="30">
        <f t="shared" si="22"/>
        <v>90255.16</v>
      </c>
      <c r="G47" s="30">
        <f t="shared" si="22"/>
        <v>414128.08</v>
      </c>
      <c r="H47" s="30">
        <f>SUM(H44:H46)</f>
        <v>6548.08</v>
      </c>
      <c r="I47" s="30">
        <f t="shared" si="22"/>
        <v>51458.22</v>
      </c>
      <c r="J47" s="30">
        <f t="shared" si="22"/>
        <v>0</v>
      </c>
      <c r="K47" s="30">
        <f t="shared" si="22"/>
        <v>0</v>
      </c>
      <c r="L47" s="30">
        <f t="shared" si="22"/>
        <v>0</v>
      </c>
      <c r="M47" s="30">
        <f t="shared" si="22"/>
        <v>368765.83999999997</v>
      </c>
      <c r="N47" s="30">
        <f t="shared" si="22"/>
        <v>368765.83999999997</v>
      </c>
    </row>
    <row r="48" spans="1:14" x14ac:dyDescent="0.25">
      <c r="A48" s="3">
        <v>45</v>
      </c>
      <c r="B48" s="15" t="s">
        <v>73</v>
      </c>
      <c r="C48" s="5" t="s">
        <v>83</v>
      </c>
      <c r="D48" s="6">
        <v>11239.51</v>
      </c>
      <c r="E48" s="6">
        <f>D48-F48</f>
        <v>0</v>
      </c>
      <c r="F48" s="6">
        <v>11239.51</v>
      </c>
      <c r="G48" s="6">
        <f>E48-H48</f>
        <v>0</v>
      </c>
      <c r="H48" s="8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f t="shared" si="21"/>
        <v>0</v>
      </c>
    </row>
    <row r="49" spans="1:14" x14ac:dyDescent="0.25">
      <c r="A49" s="3">
        <v>46</v>
      </c>
      <c r="B49" s="15" t="s">
        <v>74</v>
      </c>
      <c r="C49" s="21" t="s">
        <v>75</v>
      </c>
      <c r="D49" s="6">
        <v>7213.19</v>
      </c>
      <c r="E49" s="6">
        <f t="shared" ref="E49" si="23">D49-F49</f>
        <v>7213.19</v>
      </c>
      <c r="F49" s="6">
        <v>0</v>
      </c>
      <c r="G49" s="6">
        <f>E49-H49</f>
        <v>2418.6399999999994</v>
      </c>
      <c r="H49" s="8">
        <v>4794.55</v>
      </c>
      <c r="I49" s="7"/>
      <c r="J49" s="7"/>
      <c r="K49" s="7"/>
      <c r="L49" s="7"/>
      <c r="M49" s="7"/>
      <c r="N49" s="6">
        <f t="shared" si="21"/>
        <v>0</v>
      </c>
    </row>
    <row r="50" spans="1:14" s="36" customFormat="1" x14ac:dyDescent="0.25">
      <c r="A50" s="32">
        <v>47</v>
      </c>
      <c r="B50" s="33" t="s">
        <v>109</v>
      </c>
      <c r="C50" s="34" t="s">
        <v>110</v>
      </c>
      <c r="D50" s="35">
        <f t="shared" ref="D50:N50" si="24">SUM(D48:D49)</f>
        <v>18452.7</v>
      </c>
      <c r="E50" s="35">
        <f t="shared" si="24"/>
        <v>7213.19</v>
      </c>
      <c r="F50" s="35">
        <f t="shared" si="24"/>
        <v>11239.51</v>
      </c>
      <c r="G50" s="35">
        <f t="shared" si="24"/>
        <v>2418.6399999999994</v>
      </c>
      <c r="H50" s="35">
        <f t="shared" si="24"/>
        <v>4794.55</v>
      </c>
      <c r="I50" s="35">
        <f t="shared" si="24"/>
        <v>0</v>
      </c>
      <c r="J50" s="35">
        <f t="shared" si="24"/>
        <v>0</v>
      </c>
      <c r="K50" s="35">
        <f t="shared" si="24"/>
        <v>0</v>
      </c>
      <c r="L50" s="35">
        <f t="shared" si="24"/>
        <v>0</v>
      </c>
      <c r="M50" s="35">
        <f t="shared" si="24"/>
        <v>0</v>
      </c>
      <c r="N50" s="35">
        <f t="shared" si="24"/>
        <v>0</v>
      </c>
    </row>
    <row r="51" spans="1:14" s="36" customFormat="1" ht="30.75" customHeight="1" x14ac:dyDescent="0.25">
      <c r="A51" s="32"/>
      <c r="B51" s="33"/>
      <c r="C51" s="37" t="s">
        <v>88</v>
      </c>
      <c r="D51" s="38">
        <f t="shared" ref="D51:N51" si="25">D43+D47+D50</f>
        <v>15435300.1</v>
      </c>
      <c r="E51" s="38">
        <f t="shared" si="25"/>
        <v>14815738.359999999</v>
      </c>
      <c r="F51" s="38">
        <f t="shared" si="25"/>
        <v>619561.74</v>
      </c>
      <c r="G51" s="38">
        <f t="shared" si="25"/>
        <v>12640179.560000001</v>
      </c>
      <c r="H51" s="38">
        <f t="shared" si="25"/>
        <v>2175558.7999999998</v>
      </c>
      <c r="I51" s="38">
        <f t="shared" si="25"/>
        <v>2972594.5000000005</v>
      </c>
      <c r="J51" s="38">
        <f t="shared" si="25"/>
        <v>3464711.6799999997</v>
      </c>
      <c r="K51" s="38">
        <f t="shared" si="25"/>
        <v>967260.43000000017</v>
      </c>
      <c r="L51" s="38">
        <f t="shared" si="25"/>
        <v>309090.62</v>
      </c>
      <c r="M51" s="38">
        <f t="shared" si="25"/>
        <v>5063738.66</v>
      </c>
      <c r="N51" s="38">
        <f t="shared" si="25"/>
        <v>9804801.3900000006</v>
      </c>
    </row>
    <row r="52" spans="1:14" x14ac:dyDescent="0.25">
      <c r="D52" s="22"/>
      <c r="E52" s="22"/>
      <c r="F52" s="22"/>
      <c r="G52" s="42"/>
      <c r="H52" s="42"/>
      <c r="I52" s="22"/>
      <c r="J52" s="22"/>
      <c r="K52" s="22"/>
      <c r="L52" s="22"/>
      <c r="M52" s="22"/>
      <c r="N52" s="22"/>
    </row>
    <row r="53" spans="1:14" x14ac:dyDescent="0.25">
      <c r="D53" s="22">
        <v>15435300.1</v>
      </c>
      <c r="E53" s="22">
        <v>14815738.359999999</v>
      </c>
      <c r="F53" s="22"/>
      <c r="G53" s="22"/>
      <c r="H53" s="22"/>
      <c r="I53" s="22"/>
      <c r="J53" s="22"/>
      <c r="K53" s="22"/>
      <c r="L53" s="22"/>
      <c r="M53" s="22"/>
      <c r="N53" s="22">
        <f>N51-'[1]POTRAŽIVANJA 31.12.2023. PULA '!$W$68</f>
        <v>9804801.3900000006</v>
      </c>
    </row>
    <row r="54" spans="1:14" x14ac:dyDescent="0.25">
      <c r="D54" s="22">
        <f>D53-D51</f>
        <v>0</v>
      </c>
      <c r="E54" s="22">
        <f>E53-E51</f>
        <v>0</v>
      </c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25">
      <c r="M55" s="22"/>
    </row>
  </sheetData>
  <sheetProtection selectLockedCells="1"/>
  <customSheetViews>
    <customSheetView guid="{D3A61B8E-B80B-4891-82C2-7853BFCB940C}" scale="80" showPageBreaks="1" showGridLines="0" printArea="1" hiddenColumns="1" view="pageBreakPreview">
      <pane xSplit="10" ySplit="2" topLeftCell="L27" activePane="bottomRight" state="frozen"/>
      <selection pane="bottomRight" activeCell="A38" sqref="A38:X38"/>
      <pageMargins left="0.35433070866141736" right="0.19685039370078741" top="0.59055118110236227" bottom="0.62992125984251968" header="0.35433070866141736" footer="0.35433070866141736"/>
      <pageSetup paperSize="8" scale="54" firstPageNumber="161" orientation="landscape" useFirstPageNumber="1" r:id="rId1"/>
      <headerFooter alignWithMargins="0"/>
    </customSheetView>
    <customSheetView guid="{FF88790F-B3A8-43E0-9E45-6D97494C5053}" scale="80" showPageBreaks="1" showGridLines="0" printArea="1" hiddenColumns="1" topLeftCell="L1">
      <pane ySplit="3" topLeftCell="A4" activePane="bottomLeft" state="frozen"/>
      <selection pane="bottomLeft" activeCell="X14" sqref="X14"/>
      <pageMargins left="0.23622047244094491" right="0.19685039370078741" top="0.27559055118110237" bottom="0.23622047244094491" header="0.39370078740157483" footer="0.39370078740157483"/>
      <pageSetup paperSize="8" scale="85" firstPageNumber="161" orientation="landscape" useFirstPageNumber="1" r:id="rId2"/>
      <headerFooter alignWithMargins="0">
        <oddFooter>&amp;C&amp;12&amp;P</oddFooter>
      </headerFooter>
    </customSheetView>
    <customSheetView guid="{287BB99E-4494-4C80-9BF5-A16ED9F406F9}" scale="70" showPageBreaks="1" showGridLines="0" printArea="1" hiddenColumns="1" view="pageBreakPreview">
      <pane xSplit="3" ySplit="2" topLeftCell="H39" activePane="bottomRight" state="frozen"/>
      <selection pane="bottomRight" activeCell="O62" sqref="O62:P62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3"/>
      <headerFooter alignWithMargins="0"/>
    </customSheetView>
    <customSheetView guid="{03445B5C-49D0-440B-BC0D-86CAF9BBA1EB}" showPageBreaks="1" showGridLines="0" printArea="1" hiddenColumns="1">
      <pane xSplit="3" ySplit="2" topLeftCell="K14" activePane="bottomRight" state="frozen"/>
      <selection pane="bottomRight" activeCell="K35" sqref="K35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4"/>
      <headerFooter alignWithMargins="0"/>
    </customSheetView>
    <customSheetView guid="{D11D6AA0-EDFE-4E07-8ADC-865141EACEB2}" showPageBreaks="1" showGridLines="0" printArea="1" hiddenColumns="1" topLeftCell="C1">
      <pane ySplit="3" topLeftCell="A61" activePane="bottomLeft" state="frozen"/>
      <selection pane="bottomLeft" activeCell="M73" sqref="M73"/>
      <rowBreaks count="1" manualBreakCount="1">
        <brk id="49" max="24" man="1"/>
      </rowBreaks>
      <colBreaks count="1" manualBreakCount="1">
        <brk id="24" max="60" man="1"/>
      </colBreaks>
      <pageMargins left="0.23622047244094491" right="0.19685039370078741" top="0.27559055118110237" bottom="0.23622047244094491" header="0.39370078740157483" footer="0.39370078740157483"/>
      <pageSetup paperSize="8" scale="80" firstPageNumber="161" orientation="landscape" useFirstPageNumber="1" r:id="rId5"/>
      <headerFooter alignWithMargins="0">
        <oddFooter>&amp;C&amp;12&amp;P</oddFooter>
      </headerFooter>
    </customSheetView>
    <customSheetView guid="{FCC78B18-1C4A-4200-9EB7-014DEC4CEC97}" scale="90" showPageBreaks="1" showGridLines="0" printArea="1" hiddenColumns="1" view="pageBreakPreview">
      <pane ySplit="3" topLeftCell="A55" activePane="bottomLeft" state="frozen"/>
      <selection pane="bottomLeft" activeCell="A65" sqref="A65:XFD65"/>
      <pageMargins left="0.2" right="0.2" top="0.27559055118110237" bottom="0.23622047244094491" header="0.31496062992125984" footer="0.19685039370078741"/>
      <pageSetup paperSize="8" scale="55" firstPageNumber="161" orientation="landscape" useFirstPageNumber="1" r:id="rId6"/>
      <headerFooter alignWithMargins="0">
        <oddFooter>&amp;C&amp;12&amp;P</oddFooter>
      </headerFooter>
    </customSheetView>
    <customSheetView guid="{1285AB19-9522-4B0A-BEC0-749BF7FEE887}" scale="80" showGridLines="0" printArea="1" hiddenColumns="1">
      <pane ySplit="3" topLeftCell="A5" activePane="bottomLeft" state="frozen"/>
      <selection pane="bottomLeft" activeCell="E25" sqref="A25:E25"/>
      <pageMargins left="0.23622047244094491" right="0.19685039370078741" top="0.27559055118110237" bottom="0.23622047244094491" header="0.39370078740157483" footer="0.39370078740157483"/>
      <pageSetup paperSize="8" scale="85" firstPageNumber="161" orientation="landscape" useFirstPageNumber="1" r:id="rId7"/>
      <headerFooter alignWithMargins="0">
        <oddFooter>&amp;C&amp;12&amp;P</oddFooter>
      </headerFooter>
    </customSheetView>
    <customSheetView guid="{B1D981AC-BF34-4C8C-9AD3-B7F961F3C03B}" scale="70" showPageBreaks="1" showGridLines="0" printArea="1" hiddenColumns="1" view="pageBreakPreview">
      <pane xSplit="3" ySplit="2" topLeftCell="D42" activePane="bottomRight" state="frozen"/>
      <selection pane="bottomRight" activeCell="G66" sqref="G66:H66"/>
      <pageMargins left="0.35" right="0.19685039370078741" top="0.61" bottom="0.63" header="0.37" footer="0.34"/>
      <pageSetup paperSize="8" scale="54" firstPageNumber="161" orientation="landscape" useFirstPageNumber="1" r:id="rId8"/>
      <headerFooter alignWithMargins="0"/>
    </customSheetView>
    <customSheetView guid="{39A49891-94B4-414B-A9AD-C01B17B74E79}" showPageBreaks="1" showGridLines="0" printArea="1" hiddenColumns="1" view="pageBreakPreview">
      <pane xSplit="3" ySplit="2" topLeftCell="L3" activePane="bottomRight" state="frozen"/>
      <selection pane="bottomRight" activeCell="O8" sqref="O8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9"/>
      <headerFooter alignWithMargins="0"/>
    </customSheetView>
    <customSheetView guid="{1C6BE7DE-D2D0-40FF-A180-01CCB7FF2580}" scale="80" showPageBreaks="1" showGridLines="0" printArea="1" hiddenColumns="1" view="pageBreakPreview">
      <pane xSplit="10" ySplit="2" topLeftCell="L3" activePane="bottomRight" state="frozen"/>
      <selection pane="bottomRight" activeCell="N64" sqref="N64"/>
      <pageMargins left="0.35433070866141736" right="0.19685039370078741" top="0.59055118110236227" bottom="0.62992125984251968" header="0.35433070866141736" footer="0.35433070866141736"/>
      <pageSetup paperSize="8" scale="54" firstPageNumber="161" orientation="landscape" useFirstPageNumber="1" r:id="rId10"/>
      <headerFooter alignWithMargins="0"/>
    </customSheetView>
  </customSheetViews>
  <mergeCells count="2">
    <mergeCell ref="A1:N1"/>
    <mergeCell ref="G52:H52"/>
  </mergeCells>
  <pageMargins left="0.35433070866141736" right="0.19685039370078741" top="0.59055118110236227" bottom="0.62992125984251968" header="0.35433070866141736" footer="0.35433070866141736"/>
  <pageSetup paperSize="8" scale="85" orientation="landscape" useFirstPageNumber="1" r:id="rId11"/>
  <headerFooter alignWithMargins="0">
    <oddFooter>&amp;C&amp;12&amp;P</oddFooter>
  </headerFooter>
  <rowBreaks count="1" manualBreakCount="1">
    <brk id="4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POTRAŽIVANJA </vt:lpstr>
      <vt:lpstr>'POTRAŽIVANJA '!Ispis_naslova</vt:lpstr>
      <vt:lpstr>'POTRAŽIVANJA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Batelić</dc:creator>
  <cp:lastModifiedBy>Batelić Barbara</cp:lastModifiedBy>
  <cp:lastPrinted>2024-03-01T13:00:54Z</cp:lastPrinted>
  <dcterms:created xsi:type="dcterms:W3CDTF">2015-04-17T07:43:30Z</dcterms:created>
  <dcterms:modified xsi:type="dcterms:W3CDTF">2024-04-11T12:29:30Z</dcterms:modified>
</cp:coreProperties>
</file>