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skopac\Desktop\Financijski izvještaji 2025-22\"/>
    </mc:Choice>
  </mc:AlternateContent>
  <bookViews>
    <workbookView xWindow="0" yWindow="0" windowWidth="28800" windowHeight="1221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D1487" i="1"/>
  <c r="G1487" i="1"/>
  <c r="H1487" i="1"/>
  <c r="C1488" i="1"/>
  <c r="D1488" i="1"/>
  <c r="G1488" i="1"/>
  <c r="H1488" i="1"/>
  <c r="C1489" i="1"/>
  <c r="D1489" i="1"/>
  <c r="C1491" i="1"/>
  <c r="D1491" i="1"/>
  <c r="G1491" i="1"/>
  <c r="H1491" i="1"/>
  <c r="C1492" i="1"/>
  <c r="D1492" i="1"/>
  <c r="C1493" i="1"/>
  <c r="D1493" i="1"/>
  <c r="G1493" i="1" s="1"/>
  <c r="H1493" i="1"/>
  <c r="C1494" i="1"/>
  <c r="D1494" i="1"/>
  <c r="G1494" i="1"/>
  <c r="H1494" i="1"/>
  <c r="C1496" i="1"/>
  <c r="D1496" i="1"/>
  <c r="G1496" i="1"/>
  <c r="H1496" i="1"/>
  <c r="C1497" i="1"/>
  <c r="D1497" i="1"/>
  <c r="G1497" i="1"/>
  <c r="H1497" i="1"/>
  <c r="C1498" i="1"/>
  <c r="D1498" i="1"/>
  <c r="C1499" i="1"/>
  <c r="D1499" i="1"/>
  <c r="G1499" i="1" s="1"/>
  <c r="C1500" i="1"/>
  <c r="D1500" i="1"/>
  <c r="G1500" i="1"/>
  <c r="H1500" i="1"/>
  <c r="C1501" i="1"/>
  <c r="D1501" i="1"/>
  <c r="C1502" i="1"/>
  <c r="D1502" i="1"/>
  <c r="G1502" i="1" s="1"/>
  <c r="H1502" i="1"/>
  <c r="C1504" i="1"/>
  <c r="D1504" i="1"/>
  <c r="C1505" i="1"/>
  <c r="D1505" i="1"/>
  <c r="H1505" i="1" s="1"/>
  <c r="G1505" i="1"/>
  <c r="C1506" i="1"/>
  <c r="D1506" i="1"/>
  <c r="G1506" i="1"/>
  <c r="H1506" i="1"/>
  <c r="C1507" i="1"/>
  <c r="D1507" i="1"/>
  <c r="C1508" i="1"/>
  <c r="D1508" i="1"/>
  <c r="G1508" i="1" s="1"/>
  <c r="C1509" i="1"/>
  <c r="D1509" i="1"/>
  <c r="G1509" i="1"/>
  <c r="H1509" i="1"/>
  <c r="C1512" i="1"/>
  <c r="D1512" i="1"/>
  <c r="G1512" i="1"/>
  <c r="H1512" i="1"/>
  <c r="C1513" i="1"/>
  <c r="D1513" i="1"/>
  <c r="C1515" i="1"/>
  <c r="D1515" i="1"/>
  <c r="G1515" i="1"/>
  <c r="H1515" i="1"/>
  <c r="C1516" i="1"/>
  <c r="D1516" i="1"/>
  <c r="C1517" i="1"/>
  <c r="D1517" i="1"/>
  <c r="G1517" i="1"/>
  <c r="H1517" i="1"/>
  <c r="C1519" i="1"/>
  <c r="D1519" i="1"/>
  <c r="C1520" i="1"/>
  <c r="D1520" i="1"/>
  <c r="H1520" i="1" s="1"/>
  <c r="G1520" i="1"/>
  <c r="C1521" i="1"/>
  <c r="D1521" i="1"/>
  <c r="G1521" i="1"/>
  <c r="H1521" i="1"/>
  <c r="C1522" i="1"/>
  <c r="D1522" i="1"/>
  <c r="C1523" i="1"/>
  <c r="D1523" i="1"/>
  <c r="G1523" i="1" s="1"/>
  <c r="C1524" i="1"/>
  <c r="D1524" i="1"/>
  <c r="G1524" i="1"/>
  <c r="H1524" i="1"/>
  <c r="C1527" i="1"/>
  <c r="D1527" i="1"/>
  <c r="G1527" i="1"/>
  <c r="H1527" i="1"/>
  <c r="C1528" i="1"/>
  <c r="D1528" i="1"/>
  <c r="C1529" i="1"/>
  <c r="D1529" i="1"/>
  <c r="G1529" i="1"/>
  <c r="H1529" i="1"/>
  <c r="C1530" i="1"/>
  <c r="D1530" i="1"/>
  <c r="G1530" i="1"/>
  <c r="H1530" i="1"/>
  <c r="C1531" i="1"/>
  <c r="D1531" i="1"/>
  <c r="C1532" i="1"/>
  <c r="D1532" i="1"/>
  <c r="G1532" i="1"/>
  <c r="H1532" i="1"/>
  <c r="C1533" i="1"/>
  <c r="D1533" i="1"/>
  <c r="G1533" i="1"/>
  <c r="H1533" i="1"/>
  <c r="C1534" i="1"/>
  <c r="D1534" i="1"/>
  <c r="C1535" i="1"/>
  <c r="D1535" i="1"/>
  <c r="G1535" i="1" s="1"/>
  <c r="C1536" i="1"/>
  <c r="D1536" i="1"/>
  <c r="G1536" i="1"/>
  <c r="H1536" i="1"/>
  <c r="C1541" i="1"/>
  <c r="J1541" i="1" s="1"/>
  <c r="D1541" i="1"/>
  <c r="H1541" i="1" s="1"/>
  <c r="C1542" i="1"/>
  <c r="D1542" i="1"/>
  <c r="G1542" i="1"/>
  <c r="I1542" i="1" s="1"/>
  <c r="H1542" i="1"/>
  <c r="C1543" i="1"/>
  <c r="D1543" i="1"/>
  <c r="G1543" i="1" s="1"/>
  <c r="C1544" i="1"/>
  <c r="J1544" i="1" s="1"/>
  <c r="D1544" i="1"/>
  <c r="H1544" i="1" s="1"/>
  <c r="C1545" i="1"/>
  <c r="D1545" i="1"/>
  <c r="G1545" i="1"/>
  <c r="I1545" i="1" s="1"/>
  <c r="H1545" i="1"/>
  <c r="C1546" i="1"/>
  <c r="D1546" i="1"/>
  <c r="G1546" i="1" s="1"/>
  <c r="C1548" i="1"/>
  <c r="J1548" i="1" s="1"/>
  <c r="D1548" i="1"/>
  <c r="G1548" i="1"/>
  <c r="H1548" i="1"/>
  <c r="I1548" i="1" s="1"/>
  <c r="C1549" i="1"/>
  <c r="J1549" i="1" s="1"/>
  <c r="D1549" i="1"/>
  <c r="G1549" i="1"/>
  <c r="H1549" i="1"/>
  <c r="I1549" i="1"/>
  <c r="C1550" i="1"/>
  <c r="J1550" i="1" s="1"/>
  <c r="D1550" i="1"/>
  <c r="G1550" i="1"/>
  <c r="I1550" i="1" s="1"/>
  <c r="H1550" i="1"/>
  <c r="C1551" i="1"/>
  <c r="J1551" i="1" s="1"/>
  <c r="D1551" i="1"/>
  <c r="G1551" i="1"/>
  <c r="I1551" i="1" s="1"/>
  <c r="H1551" i="1"/>
  <c r="C1552" i="1"/>
  <c r="J1552" i="1" s="1"/>
  <c r="D1552" i="1"/>
  <c r="G1552" i="1"/>
  <c r="I1552" i="1" s="1"/>
  <c r="H1552" i="1"/>
  <c r="C1553" i="1"/>
  <c r="J1553" i="1" s="1"/>
  <c r="D1553" i="1"/>
  <c r="G1553" i="1"/>
  <c r="I1553" i="1" s="1"/>
  <c r="H1553" i="1"/>
  <c r="C1554" i="1"/>
  <c r="J1554" i="1" s="1"/>
  <c r="D1554" i="1"/>
  <c r="G1554" i="1"/>
  <c r="H1554" i="1"/>
  <c r="I1554" i="1"/>
  <c r="C1557" i="1"/>
  <c r="D1557" i="1"/>
  <c r="G1557" i="1"/>
  <c r="C1558" i="1"/>
  <c r="D1558" i="1"/>
  <c r="G1558" i="1" s="1"/>
  <c r="C1559" i="1"/>
  <c r="D1559" i="1"/>
  <c r="G1559" i="1"/>
  <c r="C1560" i="1"/>
  <c r="D1560" i="1"/>
  <c r="G1560" i="1" s="1"/>
  <c r="C1561" i="1"/>
  <c r="D1561" i="1"/>
  <c r="G1561" i="1"/>
  <c r="C1562" i="1"/>
  <c r="D1562" i="1"/>
  <c r="G1562" i="1" s="1"/>
  <c r="C1564" i="1"/>
  <c r="J1564" i="1" s="1"/>
  <c r="D1564" i="1"/>
  <c r="G1564" i="1"/>
  <c r="H1564" i="1"/>
  <c r="I1564" i="1"/>
  <c r="C1565" i="1"/>
  <c r="J1565" i="1" s="1"/>
  <c r="D1565" i="1"/>
  <c r="G1565" i="1"/>
  <c r="I1565" i="1" s="1"/>
  <c r="H1565" i="1"/>
  <c r="C1566" i="1"/>
  <c r="J1566" i="1" s="1"/>
  <c r="D1566" i="1"/>
  <c r="G1566" i="1"/>
  <c r="H1566" i="1"/>
  <c r="I1566" i="1" s="1"/>
  <c r="C1567" i="1"/>
  <c r="J1567" i="1" s="1"/>
  <c r="D1567" i="1"/>
  <c r="G1567" i="1"/>
  <c r="I1567" i="1" s="1"/>
  <c r="H1567" i="1"/>
  <c r="C1568" i="1"/>
  <c r="J1568" i="1" s="1"/>
  <c r="D1568" i="1"/>
  <c r="G1568" i="1"/>
  <c r="I1568" i="1" s="1"/>
  <c r="H1568" i="1"/>
  <c r="C1569" i="1"/>
  <c r="J1569" i="1" s="1"/>
  <c r="D1569" i="1"/>
  <c r="G1569" i="1" s="1"/>
  <c r="C1570" i="1"/>
  <c r="D1570" i="1"/>
  <c r="G1570" i="1" s="1"/>
  <c r="C1573" i="1"/>
  <c r="G1573" i="1" s="1"/>
  <c r="D1573" i="1"/>
  <c r="J1573" i="1" s="1"/>
  <c r="C1574" i="1"/>
  <c r="H1574" i="1" s="1"/>
  <c r="D1574" i="1"/>
  <c r="J1574" i="1"/>
  <c r="C1575" i="1"/>
  <c r="D1575" i="1"/>
  <c r="G1575" i="1" s="1"/>
  <c r="C1576" i="1"/>
  <c r="G1576" i="1" s="1"/>
  <c r="D1576" i="1"/>
  <c r="J1576" i="1" s="1"/>
  <c r="C1578" i="1"/>
  <c r="J1578" i="1" s="1"/>
  <c r="D1578" i="1"/>
  <c r="G1578" i="1"/>
  <c r="I1578" i="1" s="1"/>
  <c r="H1578" i="1"/>
  <c r="C1579" i="1"/>
  <c r="D1579" i="1"/>
  <c r="H1579" i="1" s="1"/>
  <c r="C1580" i="1"/>
  <c r="D1580" i="1"/>
  <c r="H1580" i="1" s="1"/>
  <c r="G1580" i="1"/>
  <c r="C1581" i="1"/>
  <c r="J1581" i="1" s="1"/>
  <c r="D1581" i="1"/>
  <c r="G1581" i="1"/>
  <c r="I1581" i="1" s="1"/>
  <c r="H1581" i="1"/>
  <c r="C1582" i="1"/>
  <c r="G1582" i="1"/>
  <c r="H1582" i="1"/>
  <c r="C1584" i="1"/>
  <c r="G1584" i="1"/>
  <c r="H1584" i="1"/>
  <c r="C1586" i="1"/>
  <c r="G1586" i="1"/>
  <c r="H1586" i="1"/>
  <c r="C1587" i="1"/>
  <c r="H1587" i="1" s="1"/>
  <c r="C1588" i="1"/>
  <c r="G1588" i="1"/>
  <c r="H1588" i="1"/>
  <c r="C1589" i="1"/>
  <c r="H1589" i="1" s="1"/>
  <c r="C1590" i="1"/>
  <c r="G1590" i="1"/>
  <c r="H1590" i="1"/>
  <c r="C1591" i="1"/>
  <c r="H1591" i="1" s="1"/>
  <c r="G1591" i="1"/>
  <c r="C1592" i="1"/>
  <c r="G1592" i="1" s="1"/>
  <c r="C1593" i="1"/>
  <c r="H1593" i="1" s="1"/>
  <c r="C1594" i="1"/>
  <c r="G1594" i="1" s="1"/>
  <c r="C1596" i="1"/>
  <c r="G1596" i="1"/>
  <c r="H1596" i="1"/>
  <c r="C1597" i="1"/>
  <c r="H1597" i="1" s="1"/>
  <c r="G1597" i="1"/>
  <c r="C1598" i="1"/>
  <c r="H1598" i="1" s="1"/>
  <c r="C1599" i="1"/>
  <c r="H1599" i="1" s="1"/>
  <c r="C1600" i="1"/>
  <c r="H1600" i="1" s="1"/>
  <c r="G1600" i="1"/>
  <c r="C1601" i="1"/>
  <c r="H1601" i="1" s="1"/>
  <c r="C1603" i="1"/>
  <c r="H1603" i="1" s="1"/>
  <c r="G1603" i="1"/>
  <c r="C1605" i="1"/>
  <c r="H1605" i="1" s="1"/>
  <c r="C1606" i="1"/>
  <c r="G1606" i="1" s="1"/>
  <c r="C1607" i="1"/>
  <c r="H1607" i="1" s="1"/>
  <c r="G1607" i="1"/>
  <c r="C1608" i="1"/>
  <c r="G1608" i="1"/>
  <c r="H1608" i="1"/>
  <c r="C1609" i="1"/>
  <c r="H1609" i="1" s="1"/>
  <c r="G1609" i="1"/>
  <c r="C1610" i="1"/>
  <c r="H1610" i="1" s="1"/>
  <c r="C1611" i="1"/>
  <c r="H1611" i="1" s="1"/>
  <c r="C1612" i="1"/>
  <c r="H1612" i="1" s="1"/>
  <c r="G1612" i="1"/>
  <c r="C1613" i="1"/>
  <c r="H1613" i="1" s="1"/>
  <c r="C1615" i="1"/>
  <c r="H1615" i="1" s="1"/>
  <c r="G1615" i="1"/>
  <c r="C1616" i="1"/>
  <c r="G1616" i="1" s="1"/>
  <c r="C1617" i="1"/>
  <c r="H1617" i="1" s="1"/>
  <c r="C1618" i="1"/>
  <c r="G1618" i="1" s="1"/>
  <c r="C1619" i="1"/>
  <c r="H1619" i="1" s="1"/>
  <c r="G1619" i="1"/>
  <c r="C1620" i="1"/>
  <c r="G1620" i="1"/>
  <c r="H1620" i="1"/>
  <c r="C1624" i="1"/>
  <c r="H1624" i="1" s="1"/>
  <c r="G1624" i="1"/>
  <c r="C1625" i="1"/>
  <c r="H1625" i="1" s="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F330" i="9"/>
  <c r="E330" i="9"/>
  <c r="B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B323" i="9"/>
  <c r="H322" i="9"/>
  <c r="G322" i="9"/>
  <c r="F322" i="9"/>
  <c r="H321" i="9"/>
  <c r="G321" i="9"/>
  <c r="F321" i="9"/>
  <c r="E321" i="9"/>
  <c r="B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4" i="9"/>
  <c r="E293" i="9"/>
  <c r="M292" i="9"/>
  <c r="F292" i="9" s="1"/>
  <c r="B292" i="9" s="1"/>
  <c r="L292" i="9"/>
  <c r="E292" i="9"/>
  <c r="M291" i="9"/>
  <c r="L291" i="9"/>
  <c r="F291" i="9" s="1"/>
  <c r="E291" i="9"/>
  <c r="B291" i="9" s="1"/>
  <c r="M290" i="9"/>
  <c r="L290" i="9"/>
  <c r="F290" i="9"/>
  <c r="B290" i="9" s="1"/>
  <c r="E290" i="9"/>
  <c r="M289" i="9"/>
  <c r="L289" i="9"/>
  <c r="F289" i="9"/>
  <c r="E289" i="9"/>
  <c r="B289" i="9" s="1"/>
  <c r="M288" i="9"/>
  <c r="F288" i="9" s="1"/>
  <c r="L288" i="9"/>
  <c r="E288" i="9"/>
  <c r="B288" i="9" s="1"/>
  <c r="M287" i="9"/>
  <c r="L287" i="9"/>
  <c r="F287" i="9" s="1"/>
  <c r="B287" i="9" s="1"/>
  <c r="E287" i="9"/>
  <c r="M286" i="9"/>
  <c r="F286" i="9" s="1"/>
  <c r="B286" i="9" s="1"/>
  <c r="L286" i="9"/>
  <c r="E286" i="9"/>
  <c r="M285" i="9"/>
  <c r="L285" i="9"/>
  <c r="F285" i="9" s="1"/>
  <c r="E285" i="9"/>
  <c r="B285" i="9" s="1"/>
  <c r="M284" i="9"/>
  <c r="L284" i="9"/>
  <c r="F284" i="9"/>
  <c r="B284" i="9" s="1"/>
  <c r="E284" i="9"/>
  <c r="M283" i="9"/>
  <c r="L283" i="9"/>
  <c r="F283" i="9"/>
  <c r="E283" i="9"/>
  <c r="B283" i="9" s="1"/>
  <c r="M282" i="9"/>
  <c r="F282" i="9" s="1"/>
  <c r="L282" i="9"/>
  <c r="E282" i="9"/>
  <c r="B282" i="9" s="1"/>
  <c r="M281" i="9"/>
  <c r="L281" i="9"/>
  <c r="F281" i="9" s="1"/>
  <c r="B281" i="9" s="1"/>
  <c r="E281" i="9"/>
  <c r="M280" i="9"/>
  <c r="F280" i="9" s="1"/>
  <c r="B280" i="9" s="1"/>
  <c r="L280" i="9"/>
  <c r="E280" i="9"/>
  <c r="M279" i="9"/>
  <c r="L279" i="9"/>
  <c r="F279" i="9" s="1"/>
  <c r="E279" i="9"/>
  <c r="B279" i="9" s="1"/>
  <c r="M278" i="9"/>
  <c r="L278" i="9"/>
  <c r="F278" i="9"/>
  <c r="B278" i="9" s="1"/>
  <c r="E278" i="9"/>
  <c r="M277" i="9"/>
  <c r="L277" i="9"/>
  <c r="F277" i="9"/>
  <c r="E277" i="9"/>
  <c r="B277" i="9" s="1"/>
  <c r="M276" i="9"/>
  <c r="F276" i="9" s="1"/>
  <c r="L276" i="9"/>
  <c r="E276" i="9"/>
  <c r="B276" i="9" s="1"/>
  <c r="M275" i="9"/>
  <c r="L275" i="9"/>
  <c r="F275" i="9" s="1"/>
  <c r="B275" i="9" s="1"/>
  <c r="E275" i="9"/>
  <c r="M274" i="9"/>
  <c r="F274" i="9" s="1"/>
  <c r="B274" i="9" s="1"/>
  <c r="L274" i="9"/>
  <c r="E274" i="9"/>
  <c r="M273" i="9"/>
  <c r="L273" i="9"/>
  <c r="F273" i="9" s="1"/>
  <c r="E273" i="9"/>
  <c r="B273" i="9" s="1"/>
  <c r="M272" i="9"/>
  <c r="L272" i="9"/>
  <c r="F272" i="9"/>
  <c r="B272" i="9" s="1"/>
  <c r="E272" i="9"/>
  <c r="M271" i="9"/>
  <c r="L271" i="9"/>
  <c r="F271" i="9"/>
  <c r="E271" i="9"/>
  <c r="B271" i="9" s="1"/>
  <c r="M270" i="9"/>
  <c r="F270" i="9" s="1"/>
  <c r="L270" i="9"/>
  <c r="E270" i="9"/>
  <c r="B270" i="9" s="1"/>
  <c r="M269" i="9"/>
  <c r="L269" i="9"/>
  <c r="F269" i="9" s="1"/>
  <c r="B269" i="9" s="1"/>
  <c r="E269" i="9"/>
  <c r="M268" i="9"/>
  <c r="F268" i="9" s="1"/>
  <c r="B268" i="9" s="1"/>
  <c r="L268" i="9"/>
  <c r="E268" i="9"/>
  <c r="M267" i="9"/>
  <c r="L267" i="9"/>
  <c r="F267" i="9" s="1"/>
  <c r="E267" i="9"/>
  <c r="B267" i="9" s="1"/>
  <c r="M266" i="9"/>
  <c r="L266" i="9"/>
  <c r="F266" i="9"/>
  <c r="B266" i="9" s="1"/>
  <c r="E266" i="9"/>
  <c r="M265" i="9"/>
  <c r="L265" i="9"/>
  <c r="F265" i="9"/>
  <c r="E265" i="9"/>
  <c r="B265" i="9" s="1"/>
  <c r="M264" i="9"/>
  <c r="F264" i="9" s="1"/>
  <c r="L264" i="9"/>
  <c r="E264" i="9"/>
  <c r="B264" i="9" s="1"/>
  <c r="M263" i="9"/>
  <c r="L263" i="9"/>
  <c r="F263" i="9" s="1"/>
  <c r="B263" i="9" s="1"/>
  <c r="E263" i="9"/>
  <c r="M262" i="9"/>
  <c r="F262" i="9" s="1"/>
  <c r="B262" i="9" s="1"/>
  <c r="L262" i="9"/>
  <c r="E262" i="9"/>
  <c r="M261" i="9"/>
  <c r="L261" i="9"/>
  <c r="F261" i="9" s="1"/>
  <c r="E261" i="9"/>
  <c r="B261" i="9" s="1"/>
  <c r="M260" i="9"/>
  <c r="L260" i="9"/>
  <c r="F260" i="9"/>
  <c r="B260" i="9" s="1"/>
  <c r="E260" i="9"/>
  <c r="M259" i="9"/>
  <c r="L259" i="9"/>
  <c r="F259" i="9"/>
  <c r="E259" i="9"/>
  <c r="B259" i="9" s="1"/>
  <c r="M258" i="9"/>
  <c r="F258" i="9" s="1"/>
  <c r="L258" i="9"/>
  <c r="E258" i="9"/>
  <c r="B258" i="9" s="1"/>
  <c r="M257" i="9"/>
  <c r="L257" i="9"/>
  <c r="F257" i="9" s="1"/>
  <c r="B257" i="9" s="1"/>
  <c r="E257" i="9"/>
  <c r="M256" i="9"/>
  <c r="F256" i="9" s="1"/>
  <c r="L256" i="9"/>
  <c r="E256" i="9"/>
  <c r="B256" i="9" s="1"/>
  <c r="M255" i="9"/>
  <c r="L255" i="9"/>
  <c r="F255" i="9" s="1"/>
  <c r="E255" i="9"/>
  <c r="B255" i="9" s="1"/>
  <c r="M254" i="9"/>
  <c r="L254" i="9"/>
  <c r="F254" i="9"/>
  <c r="B254" i="9" s="1"/>
  <c r="E254" i="9"/>
  <c r="M253" i="9"/>
  <c r="L253" i="9"/>
  <c r="F253" i="9"/>
  <c r="E253" i="9"/>
  <c r="B253" i="9" s="1"/>
  <c r="M252" i="9"/>
  <c r="F252" i="9" s="1"/>
  <c r="L252" i="9"/>
  <c r="E252" i="9"/>
  <c r="B252" i="9" s="1"/>
  <c r="M251" i="9"/>
  <c r="L251" i="9"/>
  <c r="F251" i="9" s="1"/>
  <c r="B251" i="9" s="1"/>
  <c r="E251" i="9"/>
  <c r="M250" i="9"/>
  <c r="F250" i="9" s="1"/>
  <c r="L250" i="9"/>
  <c r="E250" i="9"/>
  <c r="M249" i="9"/>
  <c r="L249" i="9"/>
  <c r="F249" i="9" s="1"/>
  <c r="E249" i="9"/>
  <c r="B249" i="9" s="1"/>
  <c r="M248" i="9"/>
  <c r="L248" i="9"/>
  <c r="F248" i="9"/>
  <c r="B248" i="9" s="1"/>
  <c r="E248" i="9"/>
  <c r="M247" i="9"/>
  <c r="L247" i="9"/>
  <c r="F247" i="9"/>
  <c r="E247" i="9"/>
  <c r="B247" i="9" s="1"/>
  <c r="M246" i="9"/>
  <c r="F246" i="9" s="1"/>
  <c r="L246" i="9"/>
  <c r="E246" i="9"/>
  <c r="B246" i="9" s="1"/>
  <c r="M245" i="9"/>
  <c r="L245" i="9"/>
  <c r="F245" i="9" s="1"/>
  <c r="B245" i="9" s="1"/>
  <c r="E245" i="9"/>
  <c r="M244" i="9"/>
  <c r="F244" i="9" s="1"/>
  <c r="L244" i="9"/>
  <c r="E244" i="9"/>
  <c r="M243" i="9"/>
  <c r="L243" i="9"/>
  <c r="F243" i="9" s="1"/>
  <c r="E243" i="9"/>
  <c r="B243" i="9" s="1"/>
  <c r="M242" i="9"/>
  <c r="L242" i="9"/>
  <c r="F242" i="9"/>
  <c r="B242" i="9" s="1"/>
  <c r="E242" i="9"/>
  <c r="M241" i="9"/>
  <c r="L241" i="9"/>
  <c r="F241" i="9"/>
  <c r="E241" i="9"/>
  <c r="B241" i="9" s="1"/>
  <c r="M240" i="9"/>
  <c r="L240" i="9"/>
  <c r="F240" i="9" s="1"/>
  <c r="E240" i="9"/>
  <c r="B240" i="9" s="1"/>
  <c r="M239" i="9"/>
  <c r="L239" i="9"/>
  <c r="F239" i="9" s="1"/>
  <c r="B239" i="9" s="1"/>
  <c r="E239" i="9"/>
  <c r="M238" i="9"/>
  <c r="F238" i="9" s="1"/>
  <c r="L238" i="9"/>
  <c r="E238" i="9"/>
  <c r="B238" i="9" s="1"/>
  <c r="M237" i="9"/>
  <c r="L237" i="9"/>
  <c r="F237" i="9" s="1"/>
  <c r="E237" i="9"/>
  <c r="B237" i="9" s="1"/>
  <c r="M236" i="9"/>
  <c r="L236" i="9"/>
  <c r="E236" i="9"/>
  <c r="M235" i="9"/>
  <c r="L235" i="9"/>
  <c r="F235" i="9"/>
  <c r="E235" i="9"/>
  <c r="B235" i="9" s="1"/>
  <c r="M234" i="9"/>
  <c r="F234" i="9" s="1"/>
  <c r="L234" i="9"/>
  <c r="E234" i="9"/>
  <c r="B234" i="9" s="1"/>
  <c r="M233" i="9"/>
  <c r="L233" i="9"/>
  <c r="F233" i="9" s="1"/>
  <c r="B233" i="9" s="1"/>
  <c r="E233" i="9"/>
  <c r="M232" i="9"/>
  <c r="F232" i="9" s="1"/>
  <c r="L232" i="9"/>
  <c r="E232" i="9"/>
  <c r="M231" i="9"/>
  <c r="L231" i="9"/>
  <c r="F231" i="9" s="1"/>
  <c r="E231" i="9"/>
  <c r="B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F167" i="9"/>
  <c r="H166" i="9"/>
  <c r="G166" i="9"/>
  <c r="F166" i="9"/>
  <c r="E166" i="9"/>
  <c r="B166" i="9" s="1"/>
  <c r="H165" i="9"/>
  <c r="G165" i="9"/>
  <c r="E165" i="9" s="1"/>
  <c r="F165" i="9"/>
  <c r="B165" i="9"/>
  <c r="H164" i="9"/>
  <c r="G164" i="9"/>
  <c r="E164" i="9" s="1"/>
  <c r="B164" i="9" s="1"/>
  <c r="F164" i="9"/>
  <c r="H163" i="9"/>
  <c r="E163" i="9" s="1"/>
  <c r="B163" i="9" s="1"/>
  <c r="G163" i="9"/>
  <c r="F163" i="9"/>
  <c r="H162" i="9"/>
  <c r="G162" i="9"/>
  <c r="F162" i="9"/>
  <c r="H161" i="9"/>
  <c r="G161" i="9"/>
  <c r="E161" i="9" s="1"/>
  <c r="F161" i="9"/>
  <c r="H160" i="9"/>
  <c r="G160" i="9"/>
  <c r="F160" i="9"/>
  <c r="E160" i="9"/>
  <c r="B160" i="9" s="1"/>
  <c r="H159" i="9"/>
  <c r="G159" i="9"/>
  <c r="E159" i="9" s="1"/>
  <c r="B159" i="9" s="1"/>
  <c r="F159" i="9"/>
  <c r="H158" i="9"/>
  <c r="G158" i="9"/>
  <c r="E158" i="9" s="1"/>
  <c r="F158" i="9"/>
  <c r="B158" i="9" s="1"/>
  <c r="H157" i="9"/>
  <c r="E157" i="9" s="1"/>
  <c r="B157" i="9" s="1"/>
  <c r="G157" i="9"/>
  <c r="F157" i="9"/>
  <c r="F156" i="9"/>
  <c r="H155" i="9"/>
  <c r="G155" i="9"/>
  <c r="E155" i="9" s="1"/>
  <c r="F155" i="9"/>
  <c r="H154" i="9"/>
  <c r="G154" i="9"/>
  <c r="F154" i="9"/>
  <c r="E154" i="9"/>
  <c r="B154" i="9" s="1"/>
  <c r="H153" i="9"/>
  <c r="G153" i="9"/>
  <c r="E153" i="9" s="1"/>
  <c r="B153" i="9" s="1"/>
  <c r="F153" i="9"/>
  <c r="H152" i="9"/>
  <c r="G152" i="9"/>
  <c r="E152" i="9" s="1"/>
  <c r="F152" i="9"/>
  <c r="B152" i="9" s="1"/>
  <c r="H151" i="9"/>
  <c r="E151" i="9" s="1"/>
  <c r="B151" i="9" s="1"/>
  <c r="G151" i="9"/>
  <c r="F151" i="9"/>
  <c r="H150" i="9"/>
  <c r="G150" i="9"/>
  <c r="F150" i="9"/>
  <c r="H149" i="9"/>
  <c r="G149" i="9"/>
  <c r="E149" i="9" s="1"/>
  <c r="F149" i="9"/>
  <c r="H148" i="9"/>
  <c r="G148" i="9"/>
  <c r="F148" i="9"/>
  <c r="E148" i="9"/>
  <c r="B148" i="9" s="1"/>
  <c r="H147" i="9"/>
  <c r="G147" i="9"/>
  <c r="E147" i="9" s="1"/>
  <c r="B147" i="9" s="1"/>
  <c r="F147" i="9"/>
  <c r="H146" i="9"/>
  <c r="G146" i="9"/>
  <c r="E146" i="9" s="1"/>
  <c r="F146" i="9"/>
  <c r="B146" i="9" s="1"/>
  <c r="H145" i="9"/>
  <c r="E145" i="9" s="1"/>
  <c r="B145" i="9" s="1"/>
  <c r="G145" i="9"/>
  <c r="F145" i="9"/>
  <c r="H144" i="9"/>
  <c r="G144" i="9"/>
  <c r="F144" i="9"/>
  <c r="H143" i="9"/>
  <c r="G143" i="9"/>
  <c r="E143" i="9" s="1"/>
  <c r="F143" i="9"/>
  <c r="H142" i="9"/>
  <c r="G142" i="9"/>
  <c r="F142" i="9"/>
  <c r="E142" i="9"/>
  <c r="B142" i="9" s="1"/>
  <c r="H141" i="9"/>
  <c r="G141" i="9"/>
  <c r="E141" i="9" s="1"/>
  <c r="B141" i="9" s="1"/>
  <c r="F141" i="9"/>
  <c r="H140" i="9"/>
  <c r="G140" i="9"/>
  <c r="E140" i="9" s="1"/>
  <c r="F140" i="9"/>
  <c r="B140" i="9" s="1"/>
  <c r="H139" i="9"/>
  <c r="E139" i="9" s="1"/>
  <c r="B139" i="9" s="1"/>
  <c r="G139" i="9"/>
  <c r="F139" i="9"/>
  <c r="H138" i="9"/>
  <c r="G138" i="9"/>
  <c r="F138" i="9"/>
  <c r="H137" i="9"/>
  <c r="G137" i="9"/>
  <c r="E137" i="9" s="1"/>
  <c r="F137" i="9"/>
  <c r="H136" i="9"/>
  <c r="G136" i="9"/>
  <c r="F136" i="9"/>
  <c r="E136" i="9"/>
  <c r="B136" i="9" s="1"/>
  <c r="H135" i="9"/>
  <c r="G135" i="9"/>
  <c r="E135" i="9" s="1"/>
  <c r="B135" i="9" s="1"/>
  <c r="F135" i="9"/>
  <c r="H134" i="9"/>
  <c r="G134" i="9"/>
  <c r="E134" i="9" s="1"/>
  <c r="F134" i="9"/>
  <c r="B134" i="9" s="1"/>
  <c r="H133" i="9"/>
  <c r="E133" i="9" s="1"/>
  <c r="B133" i="9" s="1"/>
  <c r="G133" i="9"/>
  <c r="F133" i="9"/>
  <c r="H132" i="9"/>
  <c r="G132" i="9"/>
  <c r="F132" i="9"/>
  <c r="H131" i="9"/>
  <c r="G131" i="9"/>
  <c r="E131" i="9" s="1"/>
  <c r="F131" i="9"/>
  <c r="H130" i="9"/>
  <c r="G130" i="9"/>
  <c r="F130" i="9"/>
  <c r="E130" i="9"/>
  <c r="B130" i="9" s="1"/>
  <c r="H129" i="9"/>
  <c r="G129" i="9"/>
  <c r="E129" i="9" s="1"/>
  <c r="B129" i="9" s="1"/>
  <c r="F129" i="9"/>
  <c r="H128" i="9"/>
  <c r="G128" i="9"/>
  <c r="E128" i="9" s="1"/>
  <c r="F128" i="9"/>
  <c r="B128" i="9" s="1"/>
  <c r="H127" i="9"/>
  <c r="E127" i="9" s="1"/>
  <c r="B127" i="9" s="1"/>
  <c r="G127" i="9"/>
  <c r="F127" i="9"/>
  <c r="H126" i="9"/>
  <c r="G126" i="9"/>
  <c r="F126" i="9"/>
  <c r="H125" i="9"/>
  <c r="G125" i="9"/>
  <c r="E125" i="9" s="1"/>
  <c r="F125" i="9"/>
  <c r="H124" i="9"/>
  <c r="G124" i="9"/>
  <c r="F124" i="9"/>
  <c r="E124" i="9"/>
  <c r="B124" i="9" s="1"/>
  <c r="H123" i="9"/>
  <c r="G123" i="9"/>
  <c r="E123" i="9" s="1"/>
  <c r="B123" i="9" s="1"/>
  <c r="F123" i="9"/>
  <c r="H122" i="9"/>
  <c r="G122" i="9"/>
  <c r="E122" i="9" s="1"/>
  <c r="F122" i="9"/>
  <c r="B122" i="9" s="1"/>
  <c r="H121" i="9"/>
  <c r="E121" i="9" s="1"/>
  <c r="B121" i="9" s="1"/>
  <c r="G121" i="9"/>
  <c r="F121" i="9"/>
  <c r="H120" i="9"/>
  <c r="G120" i="9"/>
  <c r="F120" i="9"/>
  <c r="H119" i="9"/>
  <c r="G119" i="9"/>
  <c r="E119" i="9" s="1"/>
  <c r="F119" i="9"/>
  <c r="H118" i="9"/>
  <c r="G118" i="9"/>
  <c r="F118" i="9"/>
  <c r="E118" i="9"/>
  <c r="B118" i="9" s="1"/>
  <c r="H117" i="9"/>
  <c r="G117" i="9"/>
  <c r="E117" i="9" s="1"/>
  <c r="B117" i="9" s="1"/>
  <c r="F117" i="9"/>
  <c r="H116" i="9"/>
  <c r="G116" i="9"/>
  <c r="E116" i="9" s="1"/>
  <c r="F116" i="9"/>
  <c r="B116" i="9" s="1"/>
  <c r="H115" i="9"/>
  <c r="E115" i="9" s="1"/>
  <c r="B115" i="9" s="1"/>
  <c r="G115" i="9"/>
  <c r="F115" i="9"/>
  <c r="H114" i="9"/>
  <c r="G114" i="9"/>
  <c r="F114" i="9"/>
  <c r="H113" i="9"/>
  <c r="G113" i="9"/>
  <c r="E113" i="9" s="1"/>
  <c r="F113" i="9"/>
  <c r="H112" i="9"/>
  <c r="G112" i="9"/>
  <c r="F112" i="9"/>
  <c r="E112" i="9"/>
  <c r="B112" i="9" s="1"/>
  <c r="H111" i="9"/>
  <c r="G111" i="9"/>
  <c r="E111" i="9" s="1"/>
  <c r="B111" i="9" s="1"/>
  <c r="F111" i="9"/>
  <c r="H110" i="9"/>
  <c r="G110" i="9"/>
  <c r="E110" i="9" s="1"/>
  <c r="F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G102" i="9"/>
  <c r="E102" i="9" s="1"/>
  <c r="B102" i="9" s="1"/>
  <c r="F102" i="9"/>
  <c r="H101" i="9"/>
  <c r="G101" i="9"/>
  <c r="E101" i="9" s="1"/>
  <c r="F101" i="9"/>
  <c r="B101" i="9"/>
  <c r="H100" i="9"/>
  <c r="G100" i="9"/>
  <c r="F100" i="9"/>
  <c r="E100" i="9"/>
  <c r="B100" i="9" s="1"/>
  <c r="H99" i="9"/>
  <c r="G99" i="9"/>
  <c r="E99" i="9" s="1"/>
  <c r="B99" i="9" s="1"/>
  <c r="F99" i="9"/>
  <c r="H98" i="9"/>
  <c r="G98" i="9"/>
  <c r="E98" i="9" s="1"/>
  <c r="B98" i="9" s="1"/>
  <c r="F98" i="9"/>
  <c r="H97" i="9"/>
  <c r="E97" i="9" s="1"/>
  <c r="B97" i="9" s="1"/>
  <c r="G97" i="9"/>
  <c r="F97" i="9"/>
  <c r="H96" i="9"/>
  <c r="E96" i="9" s="1"/>
  <c r="B96" i="9" s="1"/>
  <c r="G96" i="9"/>
  <c r="F96" i="9"/>
  <c r="H95" i="9"/>
  <c r="G95" i="9"/>
  <c r="E95" i="9" s="1"/>
  <c r="B95" i="9" s="1"/>
  <c r="F95" i="9"/>
  <c r="H94" i="9"/>
  <c r="G94" i="9"/>
  <c r="F94" i="9"/>
  <c r="E94" i="9"/>
  <c r="B94" i="9" s="1"/>
  <c r="H93" i="9"/>
  <c r="G93" i="9"/>
  <c r="E93" i="9" s="1"/>
  <c r="B93" i="9" s="1"/>
  <c r="F93" i="9"/>
  <c r="H92" i="9"/>
  <c r="G92" i="9"/>
  <c r="E92" i="9" s="1"/>
  <c r="F92" i="9"/>
  <c r="B92" i="9" s="1"/>
  <c r="H91" i="9"/>
  <c r="E91" i="9" s="1"/>
  <c r="B91" i="9" s="1"/>
  <c r="G91" i="9"/>
  <c r="F91" i="9"/>
  <c r="H90" i="9"/>
  <c r="G90" i="9"/>
  <c r="E90" i="9" s="1"/>
  <c r="F90" i="9"/>
  <c r="B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E84" i="9" s="1"/>
  <c r="B84" i="9" s="1"/>
  <c r="F84" i="9"/>
  <c r="H83" i="9"/>
  <c r="G83" i="9"/>
  <c r="E83" i="9" s="1"/>
  <c r="F83" i="9"/>
  <c r="B83" i="9"/>
  <c r="H82" i="9"/>
  <c r="G82" i="9"/>
  <c r="F82" i="9"/>
  <c r="E82" i="9"/>
  <c r="B82" i="9" s="1"/>
  <c r="H81" i="9"/>
  <c r="G81" i="9"/>
  <c r="E81" i="9" s="1"/>
  <c r="B81" i="9" s="1"/>
  <c r="F81" i="9"/>
  <c r="H80" i="9"/>
  <c r="G80" i="9"/>
  <c r="E80" i="9" s="1"/>
  <c r="B80" i="9" s="1"/>
  <c r="F80" i="9"/>
  <c r="H79" i="9"/>
  <c r="G79" i="9"/>
  <c r="F79" i="9"/>
  <c r="E79" i="9"/>
  <c r="B79" i="9" s="1"/>
  <c r="H78" i="9"/>
  <c r="G78" i="9"/>
  <c r="E78" i="9" s="1"/>
  <c r="F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G70" i="9"/>
  <c r="F70" i="9"/>
  <c r="E70" i="9"/>
  <c r="B70" i="9" s="1"/>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G64" i="9"/>
  <c r="E64" i="9" s="1"/>
  <c r="F64" i="9"/>
  <c r="B64" i="9"/>
  <c r="H63" i="9"/>
  <c r="G63" i="9"/>
  <c r="E63" i="9" s="1"/>
  <c r="B63" i="9" s="1"/>
  <c r="F63" i="9"/>
  <c r="H62" i="9"/>
  <c r="E62" i="9" s="1"/>
  <c r="B62" i="9" s="1"/>
  <c r="G62" i="9"/>
  <c r="F62" i="9"/>
  <c r="H61" i="9"/>
  <c r="G61" i="9"/>
  <c r="E61" i="9" s="1"/>
  <c r="B61" i="9" s="1"/>
  <c r="F61" i="9"/>
  <c r="H60" i="9"/>
  <c r="G60" i="9"/>
  <c r="E60" i="9" s="1"/>
  <c r="F60" i="9"/>
  <c r="H59" i="9"/>
  <c r="G59" i="9"/>
  <c r="F59" i="9"/>
  <c r="E59" i="9"/>
  <c r="B59" i="9" s="1"/>
  <c r="H58" i="9"/>
  <c r="G58" i="9"/>
  <c r="E58" i="9" s="1"/>
  <c r="B58" i="9" s="1"/>
  <c r="F58" i="9"/>
  <c r="H57" i="9"/>
  <c r="G57" i="9"/>
  <c r="E57" i="9" s="1"/>
  <c r="B57" i="9" s="1"/>
  <c r="F57" i="9"/>
  <c r="H56" i="9"/>
  <c r="E56" i="9" s="1"/>
  <c r="B56" i="9" s="1"/>
  <c r="G56" i="9"/>
  <c r="F56" i="9"/>
  <c r="H55" i="9"/>
  <c r="G55" i="9"/>
  <c r="E55" i="9" s="1"/>
  <c r="B55" i="9" s="1"/>
  <c r="F55" i="9"/>
  <c r="H54" i="9"/>
  <c r="G54" i="9"/>
  <c r="E54" i="9" s="1"/>
  <c r="F54" i="9"/>
  <c r="H53" i="9"/>
  <c r="G53" i="9"/>
  <c r="F53" i="9"/>
  <c r="E53" i="9"/>
  <c r="B53" i="9" s="1"/>
  <c r="H52" i="9"/>
  <c r="G52" i="9"/>
  <c r="E52" i="9" s="1"/>
  <c r="B52" i="9" s="1"/>
  <c r="F52" i="9"/>
  <c r="H51" i="9"/>
  <c r="G51" i="9"/>
  <c r="E51" i="9" s="1"/>
  <c r="B51" i="9" s="1"/>
  <c r="F51" i="9"/>
  <c r="H50" i="9"/>
  <c r="E50" i="9" s="1"/>
  <c r="B50" i="9" s="1"/>
  <c r="G50" i="9"/>
  <c r="F50" i="9"/>
  <c r="H49" i="9"/>
  <c r="G49" i="9"/>
  <c r="E49" i="9" s="1"/>
  <c r="B49" i="9" s="1"/>
  <c r="F49" i="9"/>
  <c r="H48" i="9"/>
  <c r="G48" i="9"/>
  <c r="E48" i="9" s="1"/>
  <c r="F48" i="9"/>
  <c r="H47" i="9"/>
  <c r="G47" i="9"/>
  <c r="F47" i="9"/>
  <c r="E47" i="9"/>
  <c r="B47" i="9" s="1"/>
  <c r="H46" i="9"/>
  <c r="G46" i="9"/>
  <c r="E46" i="9" s="1"/>
  <c r="F46" i="9"/>
  <c r="B46" i="9"/>
  <c r="H45" i="9"/>
  <c r="G45" i="9"/>
  <c r="E45" i="9" s="1"/>
  <c r="B45" i="9" s="1"/>
  <c r="F45" i="9"/>
  <c r="H44" i="9"/>
  <c r="E44" i="9" s="1"/>
  <c r="B44" i="9" s="1"/>
  <c r="G44" i="9"/>
  <c r="F44" i="9"/>
  <c r="H43" i="9"/>
  <c r="G43" i="9"/>
  <c r="E43" i="9" s="1"/>
  <c r="B43" i="9" s="1"/>
  <c r="F43" i="9"/>
  <c r="H42" i="9"/>
  <c r="G42" i="9"/>
  <c r="E42" i="9" s="1"/>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F30" i="9"/>
  <c r="H29" i="9"/>
  <c r="G29" i="9"/>
  <c r="F29" i="9"/>
  <c r="E29" i="9"/>
  <c r="B29" i="9" s="1"/>
  <c r="H28" i="9"/>
  <c r="G28" i="9"/>
  <c r="E28" i="9" s="1"/>
  <c r="F28" i="9"/>
  <c r="B28" i="9"/>
  <c r="H27" i="9"/>
  <c r="G27" i="9"/>
  <c r="E27" i="9" s="1"/>
  <c r="B27" i="9" s="1"/>
  <c r="F27" i="9"/>
  <c r="H26" i="9"/>
  <c r="E26" i="9" s="1"/>
  <c r="B26" i="9" s="1"/>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D6" i="8"/>
  <c r="E44" i="7"/>
  <c r="D44" i="7"/>
  <c r="C1577" i="1" s="1"/>
  <c r="E39" i="7"/>
  <c r="D1572" i="1" s="1"/>
  <c r="D39" i="7"/>
  <c r="C1572" i="1" s="1"/>
  <c r="E30" i="7"/>
  <c r="D30" i="7"/>
  <c r="C1563" i="1" s="1"/>
  <c r="E23" i="7"/>
  <c r="D1556" i="1" s="1"/>
  <c r="D23" i="7"/>
  <c r="C1556" i="1" s="1"/>
  <c r="D22" i="7"/>
  <c r="C1555" i="1" s="1"/>
  <c r="E14" i="7"/>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D114" i="6"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1295" i="1" s="1"/>
  <c r="D291" i="5"/>
  <c r="F290" i="5"/>
  <c r="F289" i="5"/>
  <c r="F288" i="5"/>
  <c r="F287" i="5"/>
  <c r="F286" i="5"/>
  <c r="F285" i="5"/>
  <c r="F284" i="5"/>
  <c r="F283" i="5"/>
  <c r="F282" i="5"/>
  <c r="F281" i="5"/>
  <c r="F280" i="5"/>
  <c r="F279" i="5"/>
  <c r="F278" i="5"/>
  <c r="E277" i="5"/>
  <c r="F277" i="5" s="1"/>
  <c r="D277" i="5"/>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F254" i="5"/>
  <c r="F253" i="5"/>
  <c r="F252" i="5"/>
  <c r="E252" i="5"/>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D119" i="5" s="1"/>
  <c r="F119"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F12" i="5" s="1"/>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F594" i="4"/>
  <c r="E594" i="4"/>
  <c r="D594" i="4"/>
  <c r="F593" i="4"/>
  <c r="F592" i="4"/>
  <c r="F591" i="4"/>
  <c r="E591" i="4"/>
  <c r="D591" i="4"/>
  <c r="F590" i="4"/>
  <c r="F589" i="4"/>
  <c r="E589" i="4"/>
  <c r="D589" i="4"/>
  <c r="F588" i="4"/>
  <c r="F587" i="4"/>
  <c r="F586" i="4"/>
  <c r="F585" i="4"/>
  <c r="E585" i="4"/>
  <c r="D585" i="4"/>
  <c r="D584" i="4" s="1"/>
  <c r="F584" i="4" s="1"/>
  <c r="E584" i="4"/>
  <c r="F583" i="4"/>
  <c r="F582" i="4"/>
  <c r="F581" i="4"/>
  <c r="E581" i="4"/>
  <c r="D581" i="4"/>
  <c r="F580" i="4"/>
  <c r="F579" i="4"/>
  <c r="E578" i="4"/>
  <c r="D578" i="4"/>
  <c r="F578" i="4" s="1"/>
  <c r="F577" i="4"/>
  <c r="F576" i="4"/>
  <c r="F575" i="4"/>
  <c r="E575" i="4"/>
  <c r="D575" i="4"/>
  <c r="D571" i="4" s="1"/>
  <c r="F574" i="4"/>
  <c r="F573" i="4"/>
  <c r="E572" i="4"/>
  <c r="D572" i="4"/>
  <c r="F572" i="4" s="1"/>
  <c r="F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E488" i="4"/>
  <c r="D488" i="4"/>
  <c r="F488" i="4" s="1"/>
  <c r="F487" i="4"/>
  <c r="F486" i="4"/>
  <c r="E485" i="4"/>
  <c r="D485" i="4"/>
  <c r="F484" i="4"/>
  <c r="F483" i="4"/>
  <c r="F482" i="4"/>
  <c r="F481" i="4"/>
  <c r="E480" i="4"/>
  <c r="D480" i="4"/>
  <c r="F480" i="4" s="1"/>
  <c r="E479" i="4"/>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31" i="4"/>
  <c r="E428" i="4"/>
  <c r="F428" i="4" s="1"/>
  <c r="D428" i="4"/>
  <c r="E427" i="4"/>
  <c r="E648" i="4" s="1"/>
  <c r="D427" i="4"/>
  <c r="F427" i="4" s="1"/>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E321" i="4" s="1"/>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E262" i="4"/>
  <c r="F261" i="4"/>
  <c r="F260" i="4"/>
  <c r="F259" i="4"/>
  <c r="F258" i="4"/>
  <c r="F257" i="4"/>
  <c r="E257" i="4"/>
  <c r="D257" i="4"/>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F237" i="4"/>
  <c r="E237" i="4"/>
  <c r="D237" i="4"/>
  <c r="F236" i="4"/>
  <c r="F235" i="4"/>
  <c r="F234" i="4"/>
  <c r="E234" i="4"/>
  <c r="D234" i="4"/>
  <c r="F233" i="4"/>
  <c r="F232" i="4"/>
  <c r="E231" i="4"/>
  <c r="D231" i="4"/>
  <c r="D230" i="4" s="1"/>
  <c r="F230" i="4" s="1"/>
  <c r="E230"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E165" i="4"/>
  <c r="D165" i="4"/>
  <c r="F165" i="4" s="1"/>
  <c r="D164" i="4"/>
  <c r="F164" i="4" s="1"/>
  <c r="F163" i="4"/>
  <c r="F162" i="4"/>
  <c r="F161" i="4"/>
  <c r="E160" i="4"/>
  <c r="D160" i="4"/>
  <c r="F159" i="4"/>
  <c r="F158" i="4"/>
  <c r="F157" i="4"/>
  <c r="F156" i="4"/>
  <c r="F155" i="4"/>
  <c r="E154" i="4"/>
  <c r="F154" i="4" s="1"/>
  <c r="D154" i="4"/>
  <c r="E153" i="4"/>
  <c r="D153"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G35" i="3"/>
  <c r="B35" i="3"/>
  <c r="H34" i="3"/>
  <c r="G34" i="3"/>
  <c r="B34" i="3"/>
  <c r="G33" i="3"/>
  <c r="B33" i="3"/>
  <c r="G31" i="3"/>
  <c r="B31" i="3"/>
  <c r="I30" i="3"/>
  <c r="H30" i="3"/>
  <c r="G30" i="3"/>
  <c r="B30" i="3"/>
  <c r="I29" i="3"/>
  <c r="H29" i="3"/>
  <c r="G29" i="3"/>
  <c r="B29" i="3"/>
  <c r="I28" i="3"/>
  <c r="G28" i="3"/>
  <c r="B28" i="3"/>
  <c r="I27" i="3"/>
  <c r="G27" i="3"/>
  <c r="B27" i="3"/>
  <c r="G25" i="3"/>
  <c r="B25" i="3"/>
  <c r="G24" i="3"/>
  <c r="B24" i="3"/>
  <c r="G23" i="3"/>
  <c r="B23" i="3"/>
  <c r="H22" i="3"/>
  <c r="G22" i="3"/>
  <c r="B22" i="3"/>
  <c r="G20" i="3"/>
  <c r="B20" i="3"/>
  <c r="G19" i="3"/>
  <c r="B19" i="3"/>
  <c r="G18" i="3"/>
  <c r="B18" i="3"/>
  <c r="G17" i="3"/>
  <c r="B17" i="3"/>
  <c r="H10" i="3" a="1"/>
  <c r="H10" i="3"/>
  <c r="L3" i="9" s="1"/>
  <c r="H1481" i="1"/>
  <c r="G1481" i="1"/>
  <c r="D1481" i="1"/>
  <c r="C1481" i="1"/>
  <c r="H1480" i="1"/>
  <c r="D1480" i="1"/>
  <c r="G1480" i="1" s="1"/>
  <c r="C1480" i="1"/>
  <c r="D1479" i="1"/>
  <c r="C1479" i="1"/>
  <c r="H1478" i="1"/>
  <c r="G1478" i="1"/>
  <c r="D1478" i="1"/>
  <c r="C1478" i="1"/>
  <c r="D1477" i="1"/>
  <c r="C1477" i="1"/>
  <c r="H1477" i="1" s="1"/>
  <c r="D1476" i="1"/>
  <c r="C1476" i="1"/>
  <c r="D1475" i="1"/>
  <c r="G1475" i="1" s="1"/>
  <c r="C1475" i="1"/>
  <c r="G1474" i="1"/>
  <c r="D1474" i="1"/>
  <c r="C1474" i="1"/>
  <c r="H1474" i="1" s="1"/>
  <c r="H1473" i="1"/>
  <c r="D1473" i="1"/>
  <c r="C1473" i="1"/>
  <c r="H1472" i="1"/>
  <c r="G1472" i="1"/>
  <c r="D1472" i="1"/>
  <c r="C1472" i="1"/>
  <c r="D1471" i="1"/>
  <c r="C1471" i="1"/>
  <c r="D1470" i="1"/>
  <c r="H1470" i="1" s="1"/>
  <c r="C1470" i="1"/>
  <c r="G1469" i="1"/>
  <c r="D1469" i="1"/>
  <c r="H1469" i="1" s="1"/>
  <c r="C1469" i="1"/>
  <c r="H1468" i="1"/>
  <c r="D1468" i="1"/>
  <c r="C1468" i="1"/>
  <c r="G1468" i="1" s="1"/>
  <c r="H1467" i="1"/>
  <c r="D1467" i="1"/>
  <c r="C1467" i="1"/>
  <c r="G1467" i="1" s="1"/>
  <c r="D1466" i="1"/>
  <c r="C1466" i="1"/>
  <c r="H1465" i="1"/>
  <c r="G1465" i="1"/>
  <c r="D1465" i="1"/>
  <c r="C1465" i="1"/>
  <c r="H1464" i="1"/>
  <c r="D1464" i="1"/>
  <c r="C1464" i="1"/>
  <c r="H1463" i="1"/>
  <c r="D1463" i="1"/>
  <c r="C1463" i="1"/>
  <c r="G1463" i="1" s="1"/>
  <c r="H1462" i="1"/>
  <c r="D1462" i="1"/>
  <c r="G1462" i="1" s="1"/>
  <c r="C1462" i="1"/>
  <c r="G1461" i="1"/>
  <c r="D1461" i="1"/>
  <c r="C1461" i="1"/>
  <c r="H1461" i="1" s="1"/>
  <c r="H1460" i="1"/>
  <c r="D1460" i="1"/>
  <c r="C1460" i="1"/>
  <c r="G1460" i="1" s="1"/>
  <c r="H1459" i="1"/>
  <c r="D1459" i="1"/>
  <c r="G1459" i="1" s="1"/>
  <c r="C1459" i="1"/>
  <c r="G1458" i="1"/>
  <c r="D1458" i="1"/>
  <c r="C1458" i="1"/>
  <c r="H1457" i="1"/>
  <c r="D1457" i="1"/>
  <c r="C1457" i="1"/>
  <c r="G1457" i="1" s="1"/>
  <c r="H1456" i="1"/>
  <c r="D1456" i="1"/>
  <c r="G1456" i="1" s="1"/>
  <c r="C1456" i="1"/>
  <c r="G1455" i="1"/>
  <c r="D1455" i="1"/>
  <c r="C1455" i="1"/>
  <c r="H1455" i="1" s="1"/>
  <c r="H1454" i="1"/>
  <c r="D1454" i="1"/>
  <c r="C1454" i="1"/>
  <c r="G1454" i="1" s="1"/>
  <c r="H1453" i="1"/>
  <c r="D1453" i="1"/>
  <c r="G1453" i="1" s="1"/>
  <c r="C1453" i="1"/>
  <c r="G1452" i="1"/>
  <c r="D1452" i="1"/>
  <c r="C1452" i="1"/>
  <c r="H1451" i="1"/>
  <c r="D1451" i="1"/>
  <c r="C1451" i="1"/>
  <c r="G1451" i="1" s="1"/>
  <c r="H1450" i="1"/>
  <c r="D1450" i="1"/>
  <c r="G1450" i="1" s="1"/>
  <c r="C1450" i="1"/>
  <c r="G1449" i="1"/>
  <c r="D1449" i="1"/>
  <c r="C1449" i="1"/>
  <c r="H1449" i="1" s="1"/>
  <c r="H1448" i="1"/>
  <c r="D1448" i="1"/>
  <c r="C1448" i="1"/>
  <c r="G1448" i="1" s="1"/>
  <c r="H1447" i="1"/>
  <c r="D1447" i="1"/>
  <c r="G1447" i="1" s="1"/>
  <c r="C1447" i="1"/>
  <c r="G1446" i="1"/>
  <c r="D1446" i="1"/>
  <c r="C1446" i="1"/>
  <c r="H1445" i="1"/>
  <c r="D1445" i="1"/>
  <c r="C1445" i="1"/>
  <c r="G1445" i="1" s="1"/>
  <c r="H1444" i="1"/>
  <c r="G1444" i="1"/>
  <c r="D1444" i="1"/>
  <c r="C1444" i="1"/>
  <c r="D1443" i="1"/>
  <c r="C1443" i="1"/>
  <c r="H1442" i="1"/>
  <c r="D1442" i="1"/>
  <c r="C1442" i="1"/>
  <c r="G1442" i="1" s="1"/>
  <c r="D1441" i="1"/>
  <c r="C1441" i="1"/>
  <c r="D1440" i="1"/>
  <c r="C1440" i="1"/>
  <c r="G1440" i="1" s="1"/>
  <c r="D1439" i="1"/>
  <c r="C1439" i="1"/>
  <c r="G1438" i="1"/>
  <c r="D1438" i="1"/>
  <c r="H1438" i="1" s="1"/>
  <c r="C1438" i="1"/>
  <c r="G1437" i="1"/>
  <c r="D1437" i="1"/>
  <c r="C1437" i="1"/>
  <c r="H1436" i="1"/>
  <c r="D1436" i="1"/>
  <c r="C1436" i="1"/>
  <c r="G1436" i="1" s="1"/>
  <c r="H1435" i="1"/>
  <c r="G1435" i="1"/>
  <c r="D1435" i="1"/>
  <c r="C1435" i="1"/>
  <c r="D1434" i="1"/>
  <c r="C1434" i="1"/>
  <c r="H1433" i="1"/>
  <c r="D1433" i="1"/>
  <c r="C1433" i="1"/>
  <c r="G1433" i="1" s="1"/>
  <c r="D1432" i="1"/>
  <c r="C1432" i="1"/>
  <c r="D1431" i="1"/>
  <c r="D1430" i="1"/>
  <c r="C1430" i="1"/>
  <c r="G1429" i="1"/>
  <c r="D1429" i="1"/>
  <c r="H1429" i="1" s="1"/>
  <c r="C1429" i="1"/>
  <c r="D1428" i="1"/>
  <c r="G1428" i="1" s="1"/>
  <c r="C1428" i="1"/>
  <c r="H1427" i="1"/>
  <c r="D1427" i="1"/>
  <c r="C1427" i="1"/>
  <c r="G1427" i="1" s="1"/>
  <c r="H1426" i="1"/>
  <c r="G1426" i="1"/>
  <c r="D1426" i="1"/>
  <c r="C1426" i="1"/>
  <c r="D1425" i="1"/>
  <c r="C1425" i="1"/>
  <c r="D1424" i="1"/>
  <c r="C1424" i="1"/>
  <c r="G1424" i="1" s="1"/>
  <c r="D1423" i="1"/>
  <c r="C1423" i="1"/>
  <c r="D1422" i="1"/>
  <c r="C1422" i="1"/>
  <c r="G1422" i="1" s="1"/>
  <c r="D1421" i="1"/>
  <c r="C1421" i="1"/>
  <c r="G1420" i="1"/>
  <c r="D1420" i="1"/>
  <c r="H1420" i="1" s="1"/>
  <c r="C1420" i="1"/>
  <c r="D1419" i="1"/>
  <c r="G1419" i="1" s="1"/>
  <c r="C1419" i="1"/>
  <c r="H1418" i="1"/>
  <c r="C1418" i="1"/>
  <c r="G1418" i="1" s="1"/>
  <c r="D1417" i="1"/>
  <c r="H1417" i="1" s="1"/>
  <c r="C1417" i="1"/>
  <c r="G1416" i="1"/>
  <c r="D1416" i="1"/>
  <c r="C1416" i="1"/>
  <c r="H1416" i="1" s="1"/>
  <c r="D1415" i="1"/>
  <c r="C1415" i="1"/>
  <c r="H1415" i="1" s="1"/>
  <c r="D1414" i="1"/>
  <c r="C1414" i="1"/>
  <c r="D1413" i="1"/>
  <c r="C1413" i="1"/>
  <c r="G1413" i="1" s="1"/>
  <c r="H1412" i="1"/>
  <c r="G1412" i="1"/>
  <c r="D1412" i="1"/>
  <c r="C1412" i="1"/>
  <c r="D1411" i="1"/>
  <c r="C1411" i="1"/>
  <c r="D1410" i="1"/>
  <c r="C1410" i="1"/>
  <c r="D1409" i="1"/>
  <c r="C1409" i="1"/>
  <c r="G1408" i="1"/>
  <c r="D1408" i="1"/>
  <c r="C1408" i="1"/>
  <c r="H1408" i="1" s="1"/>
  <c r="G1407" i="1"/>
  <c r="D1407" i="1"/>
  <c r="C1407" i="1"/>
  <c r="H1406" i="1"/>
  <c r="D1406" i="1"/>
  <c r="C1406" i="1"/>
  <c r="G1406" i="1" s="1"/>
  <c r="H1405" i="1"/>
  <c r="D1405" i="1"/>
  <c r="C1405" i="1"/>
  <c r="G1405" i="1" s="1"/>
  <c r="D1404" i="1"/>
  <c r="C1404" i="1"/>
  <c r="G1403" i="1"/>
  <c r="D1403" i="1"/>
  <c r="C1403" i="1"/>
  <c r="H1403" i="1" s="1"/>
  <c r="H1402" i="1"/>
  <c r="G1402" i="1"/>
  <c r="D1402" i="1"/>
  <c r="C1402" i="1"/>
  <c r="D1401" i="1"/>
  <c r="H1400" i="1"/>
  <c r="D1400" i="1"/>
  <c r="C1400" i="1"/>
  <c r="G1400" i="1" s="1"/>
  <c r="D1399" i="1"/>
  <c r="C1399" i="1"/>
  <c r="G1398" i="1"/>
  <c r="D1398" i="1"/>
  <c r="C1398" i="1"/>
  <c r="H1398" i="1" s="1"/>
  <c r="G1397" i="1"/>
  <c r="D1397" i="1"/>
  <c r="C1397" i="1"/>
  <c r="H1397" i="1" s="1"/>
  <c r="D1396" i="1"/>
  <c r="C1396" i="1"/>
  <c r="D1395" i="1"/>
  <c r="C1395" i="1"/>
  <c r="G1395" i="1" s="1"/>
  <c r="H1394" i="1"/>
  <c r="G1394" i="1"/>
  <c r="D1394" i="1"/>
  <c r="C1394" i="1"/>
  <c r="D1393" i="1"/>
  <c r="C1393" i="1"/>
  <c r="G1393" i="1" s="1"/>
  <c r="D1392" i="1"/>
  <c r="C1392" i="1"/>
  <c r="D1391" i="1"/>
  <c r="C1391" i="1"/>
  <c r="G1390" i="1"/>
  <c r="D1390" i="1"/>
  <c r="C1390" i="1"/>
  <c r="H1390" i="1" s="1"/>
  <c r="G1389" i="1"/>
  <c r="D1389" i="1"/>
  <c r="C1389" i="1"/>
  <c r="D1388" i="1"/>
  <c r="C1388" i="1"/>
  <c r="H1387" i="1"/>
  <c r="D1387" i="1"/>
  <c r="C1387" i="1"/>
  <c r="G1387" i="1" s="1"/>
  <c r="D1386" i="1"/>
  <c r="C1386" i="1"/>
  <c r="G1385" i="1"/>
  <c r="D1385" i="1"/>
  <c r="C1385" i="1"/>
  <c r="H1385" i="1" s="1"/>
  <c r="H1384" i="1"/>
  <c r="D1384" i="1"/>
  <c r="C1384" i="1"/>
  <c r="G1384" i="1" s="1"/>
  <c r="D1383" i="1"/>
  <c r="C1383" i="1"/>
  <c r="H1382" i="1"/>
  <c r="D1382" i="1"/>
  <c r="C1382" i="1"/>
  <c r="G1382" i="1" s="1"/>
  <c r="G1381" i="1"/>
  <c r="D1381" i="1"/>
  <c r="H1381" i="1" s="1"/>
  <c r="C1381" i="1"/>
  <c r="G1380" i="1"/>
  <c r="D1380" i="1"/>
  <c r="C1380" i="1"/>
  <c r="H1380" i="1" s="1"/>
  <c r="H1379" i="1"/>
  <c r="D1379" i="1"/>
  <c r="C1379" i="1"/>
  <c r="G1379" i="1" s="1"/>
  <c r="D1378" i="1"/>
  <c r="C1378" i="1"/>
  <c r="D1377" i="1"/>
  <c r="C1377" i="1"/>
  <c r="H1376" i="1"/>
  <c r="G1376" i="1"/>
  <c r="D1376" i="1"/>
  <c r="C1376" i="1"/>
  <c r="H1375" i="1"/>
  <c r="D1375" i="1"/>
  <c r="C1375" i="1"/>
  <c r="G1375" i="1" s="1"/>
  <c r="G1374" i="1"/>
  <c r="D1374" i="1"/>
  <c r="C1374" i="1"/>
  <c r="H1374" i="1" s="1"/>
  <c r="D1373" i="1"/>
  <c r="C1373" i="1"/>
  <c r="D1372" i="1"/>
  <c r="G1372" i="1" s="1"/>
  <c r="C1372" i="1"/>
  <c r="D1371" i="1"/>
  <c r="G1371" i="1" s="1"/>
  <c r="C1371" i="1"/>
  <c r="D1370" i="1"/>
  <c r="C1370" i="1"/>
  <c r="G1370" i="1" s="1"/>
  <c r="D1369" i="1"/>
  <c r="H1369" i="1" s="1"/>
  <c r="C1369" i="1"/>
  <c r="D1368" i="1"/>
  <c r="C1368" i="1"/>
  <c r="G1367" i="1"/>
  <c r="D1367" i="1"/>
  <c r="C1367" i="1"/>
  <c r="H1367" i="1" s="1"/>
  <c r="H1366" i="1"/>
  <c r="D1366" i="1"/>
  <c r="C1366" i="1"/>
  <c r="G1366" i="1" s="1"/>
  <c r="D1365" i="1"/>
  <c r="C1365" i="1"/>
  <c r="H1364" i="1"/>
  <c r="D1364" i="1"/>
  <c r="C1364" i="1"/>
  <c r="G1364" i="1" s="1"/>
  <c r="D1363" i="1"/>
  <c r="H1363" i="1" s="1"/>
  <c r="C1363" i="1"/>
  <c r="G1362" i="1"/>
  <c r="D1362" i="1"/>
  <c r="C1362" i="1"/>
  <c r="H1362" i="1" s="1"/>
  <c r="D1361" i="1"/>
  <c r="C1361" i="1"/>
  <c r="H1361" i="1" s="1"/>
  <c r="D1360" i="1"/>
  <c r="C1360" i="1"/>
  <c r="D1359" i="1"/>
  <c r="C1359" i="1"/>
  <c r="G1359" i="1" s="1"/>
  <c r="H1358" i="1"/>
  <c r="G1358" i="1"/>
  <c r="D1358" i="1"/>
  <c r="C1358" i="1"/>
  <c r="D1357" i="1"/>
  <c r="C1357" i="1"/>
  <c r="D1356" i="1"/>
  <c r="C1356" i="1"/>
  <c r="D1355" i="1"/>
  <c r="C1355" i="1"/>
  <c r="G1354" i="1"/>
  <c r="D1354" i="1"/>
  <c r="C1354" i="1"/>
  <c r="H1354" i="1" s="1"/>
  <c r="G1353" i="1"/>
  <c r="D1353" i="1"/>
  <c r="C1353" i="1"/>
  <c r="H1352" i="1"/>
  <c r="D1352" i="1"/>
  <c r="C1352" i="1"/>
  <c r="G1352" i="1" s="1"/>
  <c r="H1351" i="1"/>
  <c r="D1351" i="1"/>
  <c r="C1351" i="1"/>
  <c r="G1351" i="1" s="1"/>
  <c r="D1350" i="1"/>
  <c r="C1350" i="1"/>
  <c r="G1349" i="1"/>
  <c r="D1349" i="1"/>
  <c r="C1349" i="1"/>
  <c r="H1349" i="1" s="1"/>
  <c r="H1348" i="1"/>
  <c r="G1348" i="1"/>
  <c r="D1348" i="1"/>
  <c r="C1348" i="1"/>
  <c r="D1347" i="1"/>
  <c r="C1347" i="1"/>
  <c r="H1346" i="1"/>
  <c r="D1346" i="1"/>
  <c r="C1346" i="1"/>
  <c r="G1346" i="1" s="1"/>
  <c r="D1345" i="1"/>
  <c r="C1345" i="1"/>
  <c r="G1344" i="1"/>
  <c r="D1344" i="1"/>
  <c r="C1344" i="1"/>
  <c r="H1344" i="1" s="1"/>
  <c r="G1343" i="1"/>
  <c r="D1343" i="1"/>
  <c r="C1343" i="1"/>
  <c r="H1343" i="1" s="1"/>
  <c r="D1342" i="1"/>
  <c r="C1342" i="1"/>
  <c r="D1341" i="1"/>
  <c r="C1341" i="1"/>
  <c r="D1340" i="1"/>
  <c r="C1340" i="1"/>
  <c r="D1339" i="1"/>
  <c r="C1339" i="1"/>
  <c r="D1338" i="1"/>
  <c r="C1338" i="1"/>
  <c r="H1338" i="1" s="1"/>
  <c r="D1337" i="1"/>
  <c r="C1337" i="1"/>
  <c r="H1337" i="1" s="1"/>
  <c r="D1336" i="1"/>
  <c r="C1336" i="1"/>
  <c r="H1336" i="1" s="1"/>
  <c r="D1335" i="1"/>
  <c r="G1335" i="1" s="1"/>
  <c r="C1335" i="1"/>
  <c r="D1334" i="1"/>
  <c r="C1334" i="1"/>
  <c r="G1334" i="1" s="1"/>
  <c r="D1333" i="1"/>
  <c r="H1333" i="1" s="1"/>
  <c r="C1333" i="1"/>
  <c r="D1332" i="1"/>
  <c r="C1332" i="1"/>
  <c r="D1331" i="1"/>
  <c r="C1331" i="1"/>
  <c r="H1331" i="1" s="1"/>
  <c r="H1330" i="1"/>
  <c r="G1330" i="1"/>
  <c r="D1330" i="1"/>
  <c r="C1330" i="1"/>
  <c r="G1329" i="1"/>
  <c r="D1329" i="1"/>
  <c r="C1329" i="1"/>
  <c r="H1329" i="1" s="1"/>
  <c r="G1328" i="1"/>
  <c r="D1328" i="1"/>
  <c r="C1328" i="1"/>
  <c r="H1328" i="1" s="1"/>
  <c r="H1327" i="1"/>
  <c r="D1327" i="1"/>
  <c r="C1327" i="1"/>
  <c r="G1327" i="1" s="1"/>
  <c r="D1326" i="1"/>
  <c r="C1326" i="1"/>
  <c r="D1325" i="1"/>
  <c r="C1325" i="1"/>
  <c r="H1324" i="1"/>
  <c r="D1324" i="1"/>
  <c r="C1324" i="1"/>
  <c r="G1324" i="1" s="1"/>
  <c r="D1323" i="1"/>
  <c r="C1323" i="1"/>
  <c r="D1322" i="1"/>
  <c r="C1322" i="1"/>
  <c r="H1322" i="1" s="1"/>
  <c r="H1321" i="1"/>
  <c r="G1321" i="1"/>
  <c r="D1321" i="1"/>
  <c r="C1321" i="1"/>
  <c r="G1320" i="1"/>
  <c r="D1320" i="1"/>
  <c r="C1320" i="1"/>
  <c r="H1320" i="1" s="1"/>
  <c r="G1319" i="1"/>
  <c r="D1319" i="1"/>
  <c r="C1319" i="1"/>
  <c r="H1319" i="1" s="1"/>
  <c r="H1318" i="1"/>
  <c r="D1318" i="1"/>
  <c r="C1318" i="1"/>
  <c r="G1318" i="1" s="1"/>
  <c r="D1317" i="1"/>
  <c r="C1317" i="1"/>
  <c r="D1316" i="1"/>
  <c r="C1316" i="1"/>
  <c r="H1315" i="1"/>
  <c r="D1315" i="1"/>
  <c r="C1315" i="1"/>
  <c r="G1315" i="1" s="1"/>
  <c r="D1314" i="1"/>
  <c r="C1314" i="1"/>
  <c r="D1313" i="1"/>
  <c r="C1313" i="1"/>
  <c r="H1313" i="1" s="1"/>
  <c r="H1312" i="1"/>
  <c r="G1312" i="1"/>
  <c r="D1312" i="1"/>
  <c r="C1312" i="1"/>
  <c r="G1311" i="1"/>
  <c r="D1311" i="1"/>
  <c r="C1311" i="1"/>
  <c r="H1311" i="1" s="1"/>
  <c r="D1310" i="1"/>
  <c r="C1310" i="1"/>
  <c r="D1309" i="1"/>
  <c r="H1309" i="1" s="1"/>
  <c r="C1309" i="1"/>
  <c r="G1309" i="1" s="1"/>
  <c r="D1308" i="1"/>
  <c r="C1308" i="1"/>
  <c r="D1307" i="1"/>
  <c r="C1307" i="1"/>
  <c r="D1306" i="1"/>
  <c r="H1306" i="1" s="1"/>
  <c r="C1306" i="1"/>
  <c r="G1306" i="1" s="1"/>
  <c r="D1305" i="1"/>
  <c r="C1305" i="1"/>
  <c r="D1304" i="1"/>
  <c r="C1304" i="1"/>
  <c r="H1304" i="1" s="1"/>
  <c r="H1303" i="1"/>
  <c r="G1303" i="1"/>
  <c r="D1303" i="1"/>
  <c r="C1303" i="1"/>
  <c r="D1302" i="1"/>
  <c r="G1302" i="1" s="1"/>
  <c r="C1302" i="1"/>
  <c r="C1301" i="1"/>
  <c r="H1300" i="1"/>
  <c r="D1300" i="1"/>
  <c r="C1300" i="1"/>
  <c r="G1300" i="1" s="1"/>
  <c r="D1299" i="1"/>
  <c r="C1299" i="1"/>
  <c r="D1298" i="1"/>
  <c r="C1298" i="1"/>
  <c r="D1297" i="1"/>
  <c r="C1297" i="1"/>
  <c r="G1297" i="1" s="1"/>
  <c r="D1296" i="1"/>
  <c r="C1296" i="1"/>
  <c r="C1295" i="1"/>
  <c r="H1294" i="1"/>
  <c r="G1294" i="1"/>
  <c r="D1294" i="1"/>
  <c r="C1294" i="1"/>
  <c r="G1293" i="1"/>
  <c r="D1293" i="1"/>
  <c r="C1293" i="1"/>
  <c r="H1293" i="1" s="1"/>
  <c r="G1292" i="1"/>
  <c r="D1292" i="1"/>
  <c r="C1292" i="1"/>
  <c r="H1292" i="1" s="1"/>
  <c r="D1291" i="1"/>
  <c r="C1291" i="1"/>
  <c r="D1290" i="1"/>
  <c r="C1290" i="1"/>
  <c r="D1289" i="1"/>
  <c r="C1289" i="1"/>
  <c r="H1288" i="1"/>
  <c r="D1288" i="1"/>
  <c r="C1288" i="1"/>
  <c r="G1288" i="1" s="1"/>
  <c r="D1287" i="1"/>
  <c r="C1287" i="1"/>
  <c r="D1286" i="1"/>
  <c r="C1286" i="1"/>
  <c r="H1286" i="1" s="1"/>
  <c r="H1285" i="1"/>
  <c r="G1285" i="1"/>
  <c r="D1285" i="1"/>
  <c r="C1285" i="1"/>
  <c r="G1284" i="1"/>
  <c r="D1284" i="1"/>
  <c r="C1284" i="1"/>
  <c r="H1284" i="1" s="1"/>
  <c r="G1283" i="1"/>
  <c r="D1283" i="1"/>
  <c r="C1283" i="1"/>
  <c r="H1283" i="1" s="1"/>
  <c r="H1282" i="1"/>
  <c r="D1282" i="1"/>
  <c r="C1282" i="1"/>
  <c r="G1282" i="1" s="1"/>
  <c r="D1281" i="1"/>
  <c r="C1281" i="1"/>
  <c r="D1280" i="1"/>
  <c r="C1280" i="1"/>
  <c r="H1279" i="1"/>
  <c r="D1279" i="1"/>
  <c r="C1279" i="1"/>
  <c r="G1279" i="1" s="1"/>
  <c r="C1278" i="1"/>
  <c r="D1277" i="1"/>
  <c r="C1277" i="1"/>
  <c r="H1277" i="1" s="1"/>
  <c r="H1276" i="1"/>
  <c r="G1276" i="1"/>
  <c r="D1276" i="1"/>
  <c r="C1276" i="1"/>
  <c r="G1275" i="1"/>
  <c r="D1275" i="1"/>
  <c r="C1275" i="1"/>
  <c r="H1275" i="1" s="1"/>
  <c r="G1274" i="1"/>
  <c r="D1274" i="1"/>
  <c r="C1274" i="1"/>
  <c r="H1274" i="1" s="1"/>
  <c r="H1273" i="1"/>
  <c r="D1273" i="1"/>
  <c r="C1273" i="1"/>
  <c r="G1273" i="1" s="1"/>
  <c r="D1272" i="1"/>
  <c r="C1272" i="1"/>
  <c r="D1271" i="1"/>
  <c r="C1271" i="1"/>
  <c r="H1270" i="1"/>
  <c r="D1270" i="1"/>
  <c r="C1270" i="1"/>
  <c r="G1270" i="1" s="1"/>
  <c r="D1269" i="1"/>
  <c r="C1269" i="1"/>
  <c r="D1268" i="1"/>
  <c r="C1268" i="1"/>
  <c r="H1268" i="1" s="1"/>
  <c r="H1267" i="1"/>
  <c r="D1267" i="1"/>
  <c r="G1267" i="1" s="1"/>
  <c r="C1267" i="1"/>
  <c r="D1266" i="1"/>
  <c r="G1266" i="1" s="1"/>
  <c r="C1266" i="1"/>
  <c r="H1266" i="1" s="1"/>
  <c r="G1265" i="1"/>
  <c r="D1265" i="1"/>
  <c r="C1265" i="1"/>
  <c r="H1265" i="1" s="1"/>
  <c r="D1264" i="1"/>
  <c r="H1264" i="1" s="1"/>
  <c r="C1264" i="1"/>
  <c r="D1263" i="1"/>
  <c r="C1263" i="1"/>
  <c r="D1262" i="1"/>
  <c r="C1262" i="1"/>
  <c r="H1261" i="1"/>
  <c r="D1261" i="1"/>
  <c r="C1261" i="1"/>
  <c r="C1260" i="1"/>
  <c r="C1259" i="1"/>
  <c r="H1258" i="1"/>
  <c r="G1258" i="1"/>
  <c r="D1258" i="1"/>
  <c r="C1258" i="1"/>
  <c r="G1257" i="1"/>
  <c r="D1257" i="1"/>
  <c r="C1257" i="1"/>
  <c r="H1257" i="1" s="1"/>
  <c r="G1256" i="1"/>
  <c r="D1256" i="1"/>
  <c r="C1256" i="1"/>
  <c r="H1256" i="1" s="1"/>
  <c r="G1254" i="1"/>
  <c r="D1254" i="1"/>
  <c r="C1254" i="1"/>
  <c r="G1253" i="1"/>
  <c r="D1253" i="1"/>
  <c r="C1253" i="1"/>
  <c r="H1253" i="1" s="1"/>
  <c r="D1252" i="1"/>
  <c r="C1252" i="1"/>
  <c r="D1251" i="1"/>
  <c r="C1251" i="1"/>
  <c r="D1250" i="1"/>
  <c r="C1250" i="1"/>
  <c r="G1249" i="1"/>
  <c r="D1249" i="1"/>
  <c r="C1249" i="1"/>
  <c r="H1249" i="1" s="1"/>
  <c r="D1248" i="1"/>
  <c r="C1248" i="1"/>
  <c r="G1247" i="1"/>
  <c r="D1247" i="1"/>
  <c r="C1247" i="1"/>
  <c r="H1247" i="1" s="1"/>
  <c r="G1246" i="1"/>
  <c r="D1246" i="1"/>
  <c r="C1246" i="1"/>
  <c r="H1246" i="1" s="1"/>
  <c r="G1245" i="1"/>
  <c r="D1245" i="1"/>
  <c r="C1245" i="1"/>
  <c r="G1244" i="1"/>
  <c r="D1244" i="1"/>
  <c r="C1244" i="1"/>
  <c r="H1244" i="1" s="1"/>
  <c r="D1243" i="1"/>
  <c r="C1243" i="1"/>
  <c r="D1242" i="1"/>
  <c r="C1242" i="1"/>
  <c r="D1241" i="1"/>
  <c r="C1241" i="1"/>
  <c r="G1240" i="1"/>
  <c r="D1240" i="1"/>
  <c r="C1240" i="1"/>
  <c r="H1240" i="1" s="1"/>
  <c r="D1239" i="1"/>
  <c r="C1239" i="1"/>
  <c r="G1238" i="1"/>
  <c r="D1238" i="1"/>
  <c r="C1238" i="1"/>
  <c r="H1238" i="1" s="1"/>
  <c r="G1237" i="1"/>
  <c r="D1237" i="1"/>
  <c r="C1237" i="1"/>
  <c r="H1237" i="1" s="1"/>
  <c r="G1236" i="1"/>
  <c r="D1236" i="1"/>
  <c r="C1236" i="1"/>
  <c r="G1235" i="1"/>
  <c r="D1235" i="1"/>
  <c r="C1235" i="1"/>
  <c r="H1235" i="1" s="1"/>
  <c r="D1234" i="1"/>
  <c r="C1234" i="1"/>
  <c r="D1233" i="1"/>
  <c r="C1233" i="1"/>
  <c r="D1232" i="1"/>
  <c r="C1232" i="1"/>
  <c r="G1231" i="1"/>
  <c r="D1231" i="1"/>
  <c r="C1231" i="1"/>
  <c r="H1231" i="1" s="1"/>
  <c r="D1230" i="1"/>
  <c r="C1230" i="1"/>
  <c r="G1229" i="1"/>
  <c r="D1229" i="1"/>
  <c r="C1229" i="1"/>
  <c r="H1229" i="1" s="1"/>
  <c r="D1228" i="1"/>
  <c r="C1228" i="1"/>
  <c r="H1228" i="1" s="1"/>
  <c r="G1227" i="1"/>
  <c r="D1227" i="1"/>
  <c r="C1227" i="1"/>
  <c r="D1226" i="1"/>
  <c r="C1226" i="1"/>
  <c r="H1226" i="1" s="1"/>
  <c r="D1225" i="1"/>
  <c r="C1225" i="1"/>
  <c r="D1224" i="1"/>
  <c r="C1224" i="1"/>
  <c r="D1223" i="1"/>
  <c r="G1222" i="1"/>
  <c r="D1222" i="1"/>
  <c r="C1222" i="1"/>
  <c r="H1222" i="1" s="1"/>
  <c r="D1221" i="1"/>
  <c r="C1221" i="1"/>
  <c r="G1220" i="1"/>
  <c r="D1220" i="1"/>
  <c r="C1220" i="1"/>
  <c r="H1220" i="1" s="1"/>
  <c r="D1219" i="1"/>
  <c r="C1219" i="1"/>
  <c r="H1219" i="1" s="1"/>
  <c r="G1218" i="1"/>
  <c r="D1218" i="1"/>
  <c r="C1218" i="1"/>
  <c r="D1217" i="1"/>
  <c r="C1217" i="1"/>
  <c r="H1217" i="1" s="1"/>
  <c r="D1216" i="1"/>
  <c r="C1216" i="1"/>
  <c r="D1215" i="1"/>
  <c r="C1215" i="1"/>
  <c r="D1214" i="1"/>
  <c r="C1214" i="1"/>
  <c r="D1213" i="1"/>
  <c r="C1213" i="1"/>
  <c r="H1213" i="1" s="1"/>
  <c r="D1212" i="1"/>
  <c r="C1212" i="1"/>
  <c r="D1211" i="1"/>
  <c r="C1211" i="1"/>
  <c r="D1210" i="1"/>
  <c r="C1210" i="1"/>
  <c r="H1210" i="1" s="1"/>
  <c r="H1209" i="1"/>
  <c r="D1209" i="1"/>
  <c r="C1209" i="1"/>
  <c r="G1209" i="1" s="1"/>
  <c r="D1208" i="1"/>
  <c r="C1208" i="1"/>
  <c r="H1207" i="1"/>
  <c r="D1207" i="1"/>
  <c r="C1207" i="1"/>
  <c r="G1207" i="1" s="1"/>
  <c r="G1206" i="1"/>
  <c r="D1206" i="1"/>
  <c r="H1206" i="1" s="1"/>
  <c r="C1206" i="1"/>
  <c r="D1205" i="1"/>
  <c r="C1205" i="1"/>
  <c r="H1205" i="1" s="1"/>
  <c r="H1204" i="1"/>
  <c r="G1204" i="1"/>
  <c r="D1204" i="1"/>
  <c r="C1204" i="1"/>
  <c r="G1203" i="1"/>
  <c r="D1203" i="1"/>
  <c r="C1203" i="1"/>
  <c r="H1203" i="1" s="1"/>
  <c r="D1202" i="1"/>
  <c r="C1202" i="1"/>
  <c r="G1202" i="1" s="1"/>
  <c r="H1201" i="1"/>
  <c r="G1201" i="1"/>
  <c r="D1201" i="1"/>
  <c r="C1201" i="1"/>
  <c r="D1200" i="1"/>
  <c r="C1200" i="1"/>
  <c r="G1199" i="1"/>
  <c r="D1199" i="1"/>
  <c r="C1199" i="1"/>
  <c r="H1199" i="1" s="1"/>
  <c r="G1198" i="1"/>
  <c r="D1198" i="1"/>
  <c r="C1198" i="1"/>
  <c r="H1198" i="1" s="1"/>
  <c r="G1197" i="1"/>
  <c r="D1197" i="1"/>
  <c r="C1197" i="1"/>
  <c r="H1197" i="1" s="1"/>
  <c r="D1196" i="1"/>
  <c r="G1196" i="1" s="1"/>
  <c r="C1196" i="1"/>
  <c r="H1195" i="1"/>
  <c r="D1195" i="1"/>
  <c r="C1195" i="1"/>
  <c r="G1195" i="1" s="1"/>
  <c r="D1194" i="1"/>
  <c r="H1194" i="1" s="1"/>
  <c r="C1194" i="1"/>
  <c r="G1193" i="1"/>
  <c r="D1193" i="1"/>
  <c r="C1193" i="1"/>
  <c r="H1193" i="1" s="1"/>
  <c r="G1192" i="1"/>
  <c r="D1192" i="1"/>
  <c r="C1192" i="1"/>
  <c r="H1192" i="1" s="1"/>
  <c r="H1191" i="1"/>
  <c r="D1191" i="1"/>
  <c r="C1191" i="1"/>
  <c r="G1191" i="1" s="1"/>
  <c r="D1190" i="1"/>
  <c r="C1190" i="1"/>
  <c r="H1189" i="1"/>
  <c r="D1189" i="1"/>
  <c r="C1189" i="1"/>
  <c r="G1189" i="1" s="1"/>
  <c r="H1188" i="1"/>
  <c r="G1188" i="1"/>
  <c r="D1188" i="1"/>
  <c r="C1188" i="1"/>
  <c r="D1187" i="1"/>
  <c r="C1187" i="1"/>
  <c r="H1187" i="1" s="1"/>
  <c r="H1186" i="1"/>
  <c r="D1186" i="1"/>
  <c r="C1186" i="1"/>
  <c r="G1186" i="1" s="1"/>
  <c r="G1185" i="1"/>
  <c r="D1185" i="1"/>
  <c r="C1185" i="1"/>
  <c r="H1185" i="1" s="1"/>
  <c r="D1184" i="1"/>
  <c r="C1184" i="1"/>
  <c r="G1184" i="1" s="1"/>
  <c r="H1183" i="1"/>
  <c r="G1183" i="1"/>
  <c r="D1183" i="1"/>
  <c r="C1183" i="1"/>
  <c r="D1182" i="1"/>
  <c r="C1182" i="1"/>
  <c r="H1179" i="1"/>
  <c r="D1179" i="1"/>
  <c r="C1179" i="1"/>
  <c r="G1179" i="1" s="1"/>
  <c r="D1178" i="1"/>
  <c r="G1178" i="1" s="1"/>
  <c r="C1178" i="1"/>
  <c r="G1177" i="1"/>
  <c r="D1177" i="1"/>
  <c r="C1177" i="1"/>
  <c r="H1177" i="1" s="1"/>
  <c r="D1176" i="1"/>
  <c r="C1176" i="1"/>
  <c r="D1175" i="1"/>
  <c r="C1175" i="1"/>
  <c r="H1174" i="1"/>
  <c r="D1174" i="1"/>
  <c r="C1174" i="1"/>
  <c r="G1174" i="1" s="1"/>
  <c r="H1173" i="1"/>
  <c r="D1173" i="1"/>
  <c r="G1173" i="1" s="1"/>
  <c r="C1173" i="1"/>
  <c r="D1172" i="1"/>
  <c r="C1172" i="1"/>
  <c r="G1171" i="1"/>
  <c r="D1171" i="1"/>
  <c r="C1171" i="1"/>
  <c r="H1171" i="1" s="1"/>
  <c r="D1170" i="1"/>
  <c r="C1170" i="1"/>
  <c r="D1169" i="1"/>
  <c r="C1169" i="1"/>
  <c r="H1168" i="1"/>
  <c r="G1168" i="1"/>
  <c r="D1168" i="1"/>
  <c r="C1168" i="1"/>
  <c r="H1167" i="1"/>
  <c r="D1167" i="1"/>
  <c r="C1167" i="1"/>
  <c r="G1167" i="1" s="1"/>
  <c r="D1166" i="1"/>
  <c r="C1166" i="1"/>
  <c r="H1166" i="1" s="1"/>
  <c r="G1165" i="1"/>
  <c r="D1165" i="1"/>
  <c r="C1165" i="1"/>
  <c r="H1165" i="1" s="1"/>
  <c r="D1164" i="1"/>
  <c r="C1164" i="1"/>
  <c r="H1164" i="1" s="1"/>
  <c r="G1163" i="1"/>
  <c r="D1163" i="1"/>
  <c r="C1163" i="1"/>
  <c r="D1162" i="1"/>
  <c r="C1162" i="1"/>
  <c r="G1162" i="1" s="1"/>
  <c r="H1161" i="1"/>
  <c r="D1161" i="1"/>
  <c r="C1161" i="1"/>
  <c r="G1161" i="1" s="1"/>
  <c r="D1160" i="1"/>
  <c r="C1160" i="1"/>
  <c r="G1159" i="1"/>
  <c r="D1159" i="1"/>
  <c r="C1159" i="1"/>
  <c r="H1159" i="1" s="1"/>
  <c r="G1158" i="1"/>
  <c r="D1158" i="1"/>
  <c r="C1158" i="1"/>
  <c r="H1158" i="1" s="1"/>
  <c r="D1157" i="1"/>
  <c r="C1157" i="1"/>
  <c r="H1156" i="1"/>
  <c r="D1156" i="1"/>
  <c r="C1156" i="1"/>
  <c r="G1156" i="1" s="1"/>
  <c r="H1155" i="1"/>
  <c r="D1155" i="1"/>
  <c r="G1155" i="1" s="1"/>
  <c r="C1155" i="1"/>
  <c r="G1154" i="1"/>
  <c r="D1154" i="1"/>
  <c r="C1154" i="1"/>
  <c r="H1154" i="1" s="1"/>
  <c r="D1153" i="1"/>
  <c r="C1153" i="1"/>
  <c r="C1152" i="1"/>
  <c r="D1151" i="1"/>
  <c r="C1151" i="1"/>
  <c r="H1150" i="1"/>
  <c r="G1150" i="1"/>
  <c r="D1150" i="1"/>
  <c r="C1150" i="1"/>
  <c r="D1149" i="1"/>
  <c r="C1149" i="1"/>
  <c r="D1148" i="1"/>
  <c r="C1148" i="1"/>
  <c r="H1148" i="1" s="1"/>
  <c r="D1147" i="1"/>
  <c r="C1147" i="1"/>
  <c r="D1146" i="1"/>
  <c r="C1146" i="1"/>
  <c r="H1146" i="1" s="1"/>
  <c r="G1145" i="1"/>
  <c r="D1145" i="1"/>
  <c r="C1145" i="1"/>
  <c r="D1144" i="1"/>
  <c r="C1144" i="1"/>
  <c r="G1144" i="1" s="1"/>
  <c r="H1143" i="1"/>
  <c r="D1143" i="1"/>
  <c r="C1143" i="1"/>
  <c r="G1143" i="1" s="1"/>
  <c r="D1142" i="1"/>
  <c r="C1142" i="1"/>
  <c r="D1141" i="1"/>
  <c r="C1141" i="1"/>
  <c r="C1140" i="1"/>
  <c r="D1139" i="1"/>
  <c r="C1139" i="1"/>
  <c r="H1138" i="1"/>
  <c r="D1138" i="1"/>
  <c r="C1138" i="1"/>
  <c r="G1138" i="1" s="1"/>
  <c r="H1137" i="1"/>
  <c r="G1137" i="1"/>
  <c r="D1137" i="1"/>
  <c r="C1137" i="1"/>
  <c r="D1136" i="1"/>
  <c r="C1136" i="1"/>
  <c r="H1136" i="1" s="1"/>
  <c r="H1135" i="1"/>
  <c r="D1135" i="1"/>
  <c r="C1135" i="1"/>
  <c r="G1135" i="1" s="1"/>
  <c r="G1134" i="1"/>
  <c r="D1134" i="1"/>
  <c r="C1134" i="1"/>
  <c r="H1134" i="1" s="1"/>
  <c r="D1133" i="1"/>
  <c r="C1133" i="1"/>
  <c r="G1133" i="1" s="1"/>
  <c r="H1132" i="1"/>
  <c r="G1132" i="1"/>
  <c r="D1132" i="1"/>
  <c r="C1132" i="1"/>
  <c r="D1131" i="1"/>
  <c r="C1131" i="1"/>
  <c r="G1130" i="1"/>
  <c r="D1130" i="1"/>
  <c r="C1130" i="1"/>
  <c r="H1130" i="1" s="1"/>
  <c r="D1129" i="1"/>
  <c r="C1129" i="1"/>
  <c r="H1129" i="1" s="1"/>
  <c r="G1128" i="1"/>
  <c r="D1128" i="1"/>
  <c r="C1128" i="1"/>
  <c r="H1128" i="1" s="1"/>
  <c r="D1127" i="1"/>
  <c r="G1127" i="1" s="1"/>
  <c r="C1127" i="1"/>
  <c r="H1126" i="1"/>
  <c r="D1126" i="1"/>
  <c r="C1126" i="1"/>
  <c r="G1126" i="1" s="1"/>
  <c r="D1125" i="1"/>
  <c r="H1125" i="1" s="1"/>
  <c r="C1125" i="1"/>
  <c r="G1124" i="1"/>
  <c r="D1124" i="1"/>
  <c r="C1124" i="1"/>
  <c r="H1124" i="1" s="1"/>
  <c r="D1123" i="1"/>
  <c r="C1123" i="1"/>
  <c r="H1123" i="1" s="1"/>
  <c r="H1122" i="1"/>
  <c r="G1122" i="1"/>
  <c r="D1122" i="1"/>
  <c r="C1122" i="1"/>
  <c r="D1121" i="1"/>
  <c r="C1121" i="1"/>
  <c r="H1120" i="1"/>
  <c r="D1120" i="1"/>
  <c r="C1120" i="1"/>
  <c r="G1120" i="1" s="1"/>
  <c r="G1119" i="1"/>
  <c r="D1119" i="1"/>
  <c r="H1119" i="1" s="1"/>
  <c r="C1119" i="1"/>
  <c r="G1118" i="1"/>
  <c r="D1118" i="1"/>
  <c r="C1118" i="1"/>
  <c r="H1118" i="1" s="1"/>
  <c r="H1117" i="1"/>
  <c r="D1117" i="1"/>
  <c r="C1117" i="1"/>
  <c r="G1117" i="1" s="1"/>
  <c r="D1116" i="1"/>
  <c r="C1116" i="1"/>
  <c r="D1115" i="1"/>
  <c r="C1115" i="1"/>
  <c r="G1115" i="1" s="1"/>
  <c r="H1114" i="1"/>
  <c r="G1114" i="1"/>
  <c r="D1114" i="1"/>
  <c r="C1114" i="1"/>
  <c r="D1113" i="1"/>
  <c r="C1113" i="1"/>
  <c r="D1112" i="1"/>
  <c r="C1112" i="1"/>
  <c r="D1111" i="1"/>
  <c r="C1111" i="1"/>
  <c r="H1111" i="1" s="1"/>
  <c r="D1110" i="1"/>
  <c r="C1110" i="1"/>
  <c r="D1109" i="1"/>
  <c r="G1109" i="1" s="1"/>
  <c r="C1109" i="1"/>
  <c r="D1108" i="1"/>
  <c r="C1108" i="1"/>
  <c r="D1107" i="1"/>
  <c r="H1107" i="1" s="1"/>
  <c r="C1107" i="1"/>
  <c r="D1106" i="1"/>
  <c r="C1106" i="1"/>
  <c r="D1105" i="1"/>
  <c r="C1105" i="1"/>
  <c r="H1105" i="1" s="1"/>
  <c r="H1104" i="1"/>
  <c r="D1104" i="1"/>
  <c r="C1104" i="1"/>
  <c r="G1104" i="1" s="1"/>
  <c r="D1103" i="1"/>
  <c r="C1103" i="1"/>
  <c r="H1102" i="1"/>
  <c r="D1102" i="1"/>
  <c r="C1102" i="1"/>
  <c r="G1102" i="1" s="1"/>
  <c r="G1101" i="1"/>
  <c r="D1101" i="1"/>
  <c r="H1101" i="1" s="1"/>
  <c r="C1101" i="1"/>
  <c r="D1100" i="1"/>
  <c r="C1100" i="1"/>
  <c r="H1100" i="1" s="1"/>
  <c r="H1099" i="1"/>
  <c r="G1099" i="1"/>
  <c r="D1099" i="1"/>
  <c r="C1099" i="1"/>
  <c r="G1098" i="1"/>
  <c r="D1098" i="1"/>
  <c r="C1098" i="1"/>
  <c r="H1098" i="1" s="1"/>
  <c r="D1097" i="1"/>
  <c r="C1097" i="1"/>
  <c r="G1097" i="1" s="1"/>
  <c r="H1096" i="1"/>
  <c r="G1096" i="1"/>
  <c r="D1096" i="1"/>
  <c r="C1096" i="1"/>
  <c r="D1095" i="1"/>
  <c r="H1095" i="1" s="1"/>
  <c r="C1095" i="1"/>
  <c r="G1094" i="1"/>
  <c r="D1094" i="1"/>
  <c r="C1094" i="1"/>
  <c r="H1094" i="1" s="1"/>
  <c r="C1093" i="1"/>
  <c r="D1092" i="1"/>
  <c r="H1092" i="1" s="1"/>
  <c r="C1092" i="1"/>
  <c r="G1091" i="1"/>
  <c r="D1091" i="1"/>
  <c r="C1091" i="1"/>
  <c r="H1091" i="1" s="1"/>
  <c r="D1090" i="1"/>
  <c r="C1090" i="1"/>
  <c r="H1090" i="1" s="1"/>
  <c r="H1089" i="1"/>
  <c r="G1089" i="1"/>
  <c r="D1089" i="1"/>
  <c r="C1089" i="1"/>
  <c r="D1088" i="1"/>
  <c r="C1088" i="1"/>
  <c r="D1087" i="1"/>
  <c r="H1087" i="1" s="1"/>
  <c r="C1087" i="1"/>
  <c r="G1086" i="1"/>
  <c r="D1086" i="1"/>
  <c r="H1086" i="1" s="1"/>
  <c r="C1086" i="1"/>
  <c r="G1085" i="1"/>
  <c r="D1085" i="1"/>
  <c r="C1085" i="1"/>
  <c r="H1085" i="1" s="1"/>
  <c r="H1084" i="1"/>
  <c r="D1084" i="1"/>
  <c r="C1084" i="1"/>
  <c r="G1084" i="1" s="1"/>
  <c r="D1083" i="1"/>
  <c r="C1083" i="1"/>
  <c r="D1082" i="1"/>
  <c r="C1082" i="1"/>
  <c r="G1082" i="1" s="1"/>
  <c r="H1081" i="1"/>
  <c r="G1081" i="1"/>
  <c r="D1081" i="1"/>
  <c r="C1081" i="1"/>
  <c r="D1080" i="1"/>
  <c r="C1080" i="1"/>
  <c r="D1079" i="1"/>
  <c r="C1079" i="1"/>
  <c r="D1078" i="1"/>
  <c r="C1078" i="1"/>
  <c r="H1078" i="1" s="1"/>
  <c r="D1077" i="1"/>
  <c r="C1077" i="1"/>
  <c r="D1076" i="1"/>
  <c r="G1076" i="1" s="1"/>
  <c r="C1076" i="1"/>
  <c r="C1075" i="1"/>
  <c r="D1073" i="1"/>
  <c r="C1073" i="1"/>
  <c r="H1072" i="1"/>
  <c r="D1072" i="1"/>
  <c r="C1072" i="1"/>
  <c r="G1072" i="1" s="1"/>
  <c r="H1071" i="1"/>
  <c r="D1071" i="1"/>
  <c r="G1071" i="1" s="1"/>
  <c r="C1071" i="1"/>
  <c r="G1070" i="1"/>
  <c r="D1070" i="1"/>
  <c r="C1070" i="1"/>
  <c r="H1070" i="1" s="1"/>
  <c r="D1069" i="1"/>
  <c r="C1069" i="1"/>
  <c r="D1068" i="1"/>
  <c r="C1068" i="1"/>
  <c r="D1067" i="1"/>
  <c r="C1067" i="1"/>
  <c r="H1066" i="1"/>
  <c r="G1066" i="1"/>
  <c r="D1066" i="1"/>
  <c r="C1066" i="1"/>
  <c r="D1065" i="1"/>
  <c r="C1065" i="1"/>
  <c r="D1064" i="1"/>
  <c r="C1064" i="1"/>
  <c r="H1064" i="1" s="1"/>
  <c r="D1063" i="1"/>
  <c r="C1063" i="1"/>
  <c r="D1062" i="1"/>
  <c r="C1062" i="1"/>
  <c r="H1062" i="1" s="1"/>
  <c r="G1061" i="1"/>
  <c r="D1061" i="1"/>
  <c r="C1061" i="1"/>
  <c r="D1060" i="1"/>
  <c r="C1060" i="1"/>
  <c r="G1060" i="1" s="1"/>
  <c r="H1059" i="1"/>
  <c r="D1059" i="1"/>
  <c r="C1059" i="1"/>
  <c r="G1059" i="1" s="1"/>
  <c r="D1058" i="1"/>
  <c r="C1058" i="1"/>
  <c r="D1057" i="1"/>
  <c r="C1057" i="1"/>
  <c r="G1056" i="1"/>
  <c r="D1056" i="1"/>
  <c r="C1056" i="1"/>
  <c r="H1056" i="1" s="1"/>
  <c r="D1055" i="1"/>
  <c r="C1055" i="1"/>
  <c r="H1054" i="1"/>
  <c r="D1054" i="1"/>
  <c r="C1054" i="1"/>
  <c r="G1054" i="1" s="1"/>
  <c r="D1053" i="1"/>
  <c r="C1053" i="1"/>
  <c r="G1052" i="1"/>
  <c r="D1052" i="1"/>
  <c r="C1052" i="1"/>
  <c r="H1052" i="1" s="1"/>
  <c r="G1051" i="1"/>
  <c r="D1051" i="1"/>
  <c r="C1051" i="1"/>
  <c r="H1051" i="1" s="1"/>
  <c r="D1050" i="1"/>
  <c r="G1050" i="1" s="1"/>
  <c r="C1050" i="1"/>
  <c r="D1049" i="1"/>
  <c r="C1049" i="1"/>
  <c r="H1048" i="1"/>
  <c r="G1048" i="1"/>
  <c r="D1048" i="1"/>
  <c r="C1048" i="1"/>
  <c r="H1047" i="1"/>
  <c r="D1047" i="1"/>
  <c r="C1047" i="1"/>
  <c r="G1047" i="1" s="1"/>
  <c r="G1046" i="1"/>
  <c r="D1046" i="1"/>
  <c r="C1046" i="1"/>
  <c r="H1046" i="1" s="1"/>
  <c r="G1045" i="1"/>
  <c r="D1045" i="1"/>
  <c r="C1045" i="1"/>
  <c r="H1045" i="1" s="1"/>
  <c r="G1044" i="1"/>
  <c r="D1044" i="1"/>
  <c r="C1044" i="1"/>
  <c r="H1044" i="1" s="1"/>
  <c r="G1043" i="1"/>
  <c r="D1043" i="1"/>
  <c r="C1043" i="1"/>
  <c r="H1042" i="1"/>
  <c r="D1042" i="1"/>
  <c r="C1042" i="1"/>
  <c r="G1042" i="1" s="1"/>
  <c r="H1041" i="1"/>
  <c r="D1041" i="1"/>
  <c r="C1041" i="1"/>
  <c r="G1041" i="1" s="1"/>
  <c r="D1040" i="1"/>
  <c r="G1040" i="1" s="1"/>
  <c r="C1040" i="1"/>
  <c r="G1039" i="1"/>
  <c r="D1039" i="1"/>
  <c r="C1039" i="1"/>
  <c r="H1039" i="1" s="1"/>
  <c r="D1038" i="1"/>
  <c r="C1038" i="1"/>
  <c r="D1037" i="1"/>
  <c r="C1037" i="1"/>
  <c r="H1036" i="1"/>
  <c r="D1036" i="1"/>
  <c r="C1036" i="1"/>
  <c r="G1036" i="1" s="1"/>
  <c r="H1035" i="1"/>
  <c r="D1035" i="1"/>
  <c r="G1035" i="1" s="1"/>
  <c r="C1035" i="1"/>
  <c r="D1034" i="1"/>
  <c r="C1034" i="1"/>
  <c r="G1033" i="1"/>
  <c r="D1033" i="1"/>
  <c r="C1033" i="1"/>
  <c r="H1033" i="1" s="1"/>
  <c r="D1032" i="1"/>
  <c r="C1032" i="1"/>
  <c r="D1031" i="1"/>
  <c r="C1031" i="1"/>
  <c r="H1030" i="1"/>
  <c r="G1030" i="1"/>
  <c r="D1030" i="1"/>
  <c r="C1030" i="1"/>
  <c r="H1029" i="1"/>
  <c r="D1029" i="1"/>
  <c r="C1029" i="1"/>
  <c r="G1029" i="1" s="1"/>
  <c r="D1028" i="1"/>
  <c r="C1028" i="1"/>
  <c r="H1028" i="1" s="1"/>
  <c r="G1027" i="1"/>
  <c r="D1027" i="1"/>
  <c r="C1027" i="1"/>
  <c r="H1027" i="1" s="1"/>
  <c r="D1026" i="1"/>
  <c r="C1026" i="1"/>
  <c r="H1026" i="1" s="1"/>
  <c r="G1025" i="1"/>
  <c r="D1025" i="1"/>
  <c r="C1025" i="1"/>
  <c r="D1024" i="1"/>
  <c r="C1024" i="1"/>
  <c r="G1024" i="1" s="1"/>
  <c r="H1023" i="1"/>
  <c r="D1023" i="1"/>
  <c r="C1023" i="1"/>
  <c r="G1023" i="1" s="1"/>
  <c r="D1022" i="1"/>
  <c r="C1022" i="1"/>
  <c r="G1022" i="1" s="1"/>
  <c r="G1021" i="1"/>
  <c r="D1021" i="1"/>
  <c r="C1021" i="1"/>
  <c r="H1021" i="1" s="1"/>
  <c r="G1020" i="1"/>
  <c r="D1020" i="1"/>
  <c r="C1020" i="1"/>
  <c r="H1020" i="1" s="1"/>
  <c r="D1019" i="1"/>
  <c r="C1019" i="1"/>
  <c r="H1018" i="1"/>
  <c r="D1018" i="1"/>
  <c r="C1018" i="1"/>
  <c r="G1018" i="1" s="1"/>
  <c r="H1017" i="1"/>
  <c r="D1017" i="1"/>
  <c r="G1017" i="1" s="1"/>
  <c r="C1017" i="1"/>
  <c r="G1016" i="1"/>
  <c r="D1016" i="1"/>
  <c r="C1016" i="1"/>
  <c r="H1016" i="1" s="1"/>
  <c r="D1015" i="1"/>
  <c r="C1015" i="1"/>
  <c r="D1014" i="1"/>
  <c r="C1014" i="1"/>
  <c r="D1013" i="1"/>
  <c r="C1013" i="1"/>
  <c r="C1012" i="1"/>
  <c r="G1010" i="1"/>
  <c r="D1010" i="1"/>
  <c r="C1010" i="1"/>
  <c r="H1010" i="1" s="1"/>
  <c r="D1009" i="1"/>
  <c r="G1009" i="1" s="1"/>
  <c r="C1009" i="1"/>
  <c r="G1008" i="1"/>
  <c r="D1008" i="1"/>
  <c r="C1008" i="1"/>
  <c r="H1008" i="1" s="1"/>
  <c r="D1007" i="1"/>
  <c r="C1007" i="1"/>
  <c r="D1006" i="1"/>
  <c r="C1006" i="1"/>
  <c r="D1005" i="1"/>
  <c r="C1005" i="1"/>
  <c r="G1004" i="1"/>
  <c r="D1004" i="1"/>
  <c r="C1004" i="1"/>
  <c r="H1004" i="1" s="1"/>
  <c r="D1003" i="1"/>
  <c r="C1003" i="1"/>
  <c r="G1002" i="1"/>
  <c r="D1002" i="1"/>
  <c r="C1002" i="1"/>
  <c r="H1002" i="1" s="1"/>
  <c r="G1001" i="1"/>
  <c r="D1001" i="1"/>
  <c r="C1001" i="1"/>
  <c r="H1001" i="1" s="1"/>
  <c r="D1000" i="1"/>
  <c r="G1000" i="1" s="1"/>
  <c r="C1000" i="1"/>
  <c r="G999" i="1"/>
  <c r="D999" i="1"/>
  <c r="C999" i="1"/>
  <c r="H999" i="1" s="1"/>
  <c r="D998" i="1"/>
  <c r="C998" i="1"/>
  <c r="D997" i="1"/>
  <c r="C997" i="1"/>
  <c r="D996" i="1"/>
  <c r="C996" i="1"/>
  <c r="G995" i="1"/>
  <c r="D995" i="1"/>
  <c r="C995" i="1"/>
  <c r="H995" i="1" s="1"/>
  <c r="D994" i="1"/>
  <c r="C994" i="1"/>
  <c r="G994" i="1" s="1"/>
  <c r="G993" i="1"/>
  <c r="D993" i="1"/>
  <c r="C993" i="1"/>
  <c r="H993" i="1" s="1"/>
  <c r="G992" i="1"/>
  <c r="D992" i="1"/>
  <c r="C992" i="1"/>
  <c r="H992" i="1" s="1"/>
  <c r="D991" i="1"/>
  <c r="G991" i="1" s="1"/>
  <c r="C991" i="1"/>
  <c r="G990" i="1"/>
  <c r="D990" i="1"/>
  <c r="C990" i="1"/>
  <c r="H990" i="1" s="1"/>
  <c r="D989" i="1"/>
  <c r="C989" i="1"/>
  <c r="D988" i="1"/>
  <c r="C988" i="1"/>
  <c r="D987" i="1"/>
  <c r="C987" i="1"/>
  <c r="G986" i="1"/>
  <c r="D986" i="1"/>
  <c r="C986" i="1"/>
  <c r="H986" i="1" s="1"/>
  <c r="D985" i="1"/>
  <c r="C985" i="1"/>
  <c r="G984" i="1"/>
  <c r="D984" i="1"/>
  <c r="C984" i="1"/>
  <c r="H984" i="1" s="1"/>
  <c r="G983" i="1"/>
  <c r="D983" i="1"/>
  <c r="C983" i="1"/>
  <c r="H983" i="1" s="1"/>
  <c r="D982" i="1"/>
  <c r="G982" i="1" s="1"/>
  <c r="C982" i="1"/>
  <c r="G981" i="1"/>
  <c r="D981" i="1"/>
  <c r="C981" i="1"/>
  <c r="H981" i="1" s="1"/>
  <c r="D980" i="1"/>
  <c r="C980" i="1"/>
  <c r="D979" i="1"/>
  <c r="C979" i="1"/>
  <c r="D978" i="1"/>
  <c r="C978" i="1"/>
  <c r="G977" i="1"/>
  <c r="D977" i="1"/>
  <c r="C977" i="1"/>
  <c r="H977" i="1" s="1"/>
  <c r="D976" i="1"/>
  <c r="C976" i="1"/>
  <c r="G975" i="1"/>
  <c r="D975" i="1"/>
  <c r="C975" i="1"/>
  <c r="H975" i="1" s="1"/>
  <c r="G974" i="1"/>
  <c r="D974" i="1"/>
  <c r="C974" i="1"/>
  <c r="H974" i="1" s="1"/>
  <c r="D973" i="1"/>
  <c r="G973" i="1" s="1"/>
  <c r="C973" i="1"/>
  <c r="G972" i="1"/>
  <c r="D972" i="1"/>
  <c r="C972" i="1"/>
  <c r="H972" i="1" s="1"/>
  <c r="D971" i="1"/>
  <c r="C971" i="1"/>
  <c r="D970" i="1"/>
  <c r="C970" i="1"/>
  <c r="D969" i="1"/>
  <c r="C969" i="1"/>
  <c r="G968" i="1"/>
  <c r="D968" i="1"/>
  <c r="C968" i="1"/>
  <c r="H968" i="1" s="1"/>
  <c r="D967" i="1"/>
  <c r="C967" i="1"/>
  <c r="G967" i="1" s="1"/>
  <c r="G966" i="1"/>
  <c r="D966" i="1"/>
  <c r="C966" i="1"/>
  <c r="H966" i="1" s="1"/>
  <c r="G965" i="1"/>
  <c r="D965" i="1"/>
  <c r="C965" i="1"/>
  <c r="H965" i="1" s="1"/>
  <c r="D964" i="1"/>
  <c r="G964" i="1" s="1"/>
  <c r="C964" i="1"/>
  <c r="G963" i="1"/>
  <c r="D963" i="1"/>
  <c r="C963" i="1"/>
  <c r="H963" i="1" s="1"/>
  <c r="D962" i="1"/>
  <c r="C962" i="1"/>
  <c r="D961" i="1"/>
  <c r="C961" i="1"/>
  <c r="D960" i="1"/>
  <c r="C960" i="1"/>
  <c r="G959" i="1"/>
  <c r="D959" i="1"/>
  <c r="C959" i="1"/>
  <c r="H959" i="1" s="1"/>
  <c r="D958" i="1"/>
  <c r="C958" i="1"/>
  <c r="G957" i="1"/>
  <c r="D957" i="1"/>
  <c r="C957" i="1"/>
  <c r="H957" i="1" s="1"/>
  <c r="G956" i="1"/>
  <c r="D956" i="1"/>
  <c r="C956" i="1"/>
  <c r="H956" i="1" s="1"/>
  <c r="D955" i="1"/>
  <c r="G955" i="1" s="1"/>
  <c r="C955" i="1"/>
  <c r="G954" i="1"/>
  <c r="D954" i="1"/>
  <c r="C954" i="1"/>
  <c r="H954" i="1" s="1"/>
  <c r="D953" i="1"/>
  <c r="C953" i="1"/>
  <c r="D952" i="1"/>
  <c r="C952" i="1"/>
  <c r="D951" i="1"/>
  <c r="C951" i="1"/>
  <c r="G950" i="1"/>
  <c r="D950" i="1"/>
  <c r="C950" i="1"/>
  <c r="H950" i="1" s="1"/>
  <c r="D949" i="1"/>
  <c r="C949" i="1"/>
  <c r="G948" i="1"/>
  <c r="D948" i="1"/>
  <c r="C948" i="1"/>
  <c r="H948" i="1" s="1"/>
  <c r="G947" i="1"/>
  <c r="D947" i="1"/>
  <c r="C947" i="1"/>
  <c r="H947" i="1" s="1"/>
  <c r="D946" i="1"/>
  <c r="G946" i="1" s="1"/>
  <c r="C946" i="1"/>
  <c r="D945" i="1"/>
  <c r="C945" i="1"/>
  <c r="H945" i="1" s="1"/>
  <c r="D944" i="1"/>
  <c r="C944" i="1"/>
  <c r="D943" i="1"/>
  <c r="C943" i="1"/>
  <c r="D942" i="1"/>
  <c r="C942" i="1"/>
  <c r="G941" i="1"/>
  <c r="D941" i="1"/>
  <c r="C941" i="1"/>
  <c r="H941" i="1" s="1"/>
  <c r="D940" i="1"/>
  <c r="C940" i="1"/>
  <c r="G940" i="1" s="1"/>
  <c r="G939" i="1"/>
  <c r="D939" i="1"/>
  <c r="C939" i="1"/>
  <c r="H939" i="1" s="1"/>
  <c r="D938" i="1"/>
  <c r="C938" i="1"/>
  <c r="D937" i="1"/>
  <c r="G937" i="1" s="1"/>
  <c r="C937" i="1"/>
  <c r="G936" i="1"/>
  <c r="D936" i="1"/>
  <c r="C936" i="1"/>
  <c r="H936" i="1" s="1"/>
  <c r="D935" i="1"/>
  <c r="C935" i="1"/>
  <c r="D934" i="1"/>
  <c r="C934" i="1"/>
  <c r="D933" i="1"/>
  <c r="C933" i="1"/>
  <c r="G932" i="1"/>
  <c r="D932" i="1"/>
  <c r="C932" i="1"/>
  <c r="H932" i="1" s="1"/>
  <c r="D931" i="1"/>
  <c r="C931" i="1"/>
  <c r="G930" i="1"/>
  <c r="D930" i="1"/>
  <c r="C930" i="1"/>
  <c r="H930" i="1" s="1"/>
  <c r="D929" i="1"/>
  <c r="C929" i="1"/>
  <c r="H929" i="1" s="1"/>
  <c r="D928" i="1"/>
  <c r="G928" i="1" s="1"/>
  <c r="C928" i="1"/>
  <c r="D927" i="1"/>
  <c r="C927" i="1"/>
  <c r="H927" i="1" s="1"/>
  <c r="D926" i="1"/>
  <c r="C926" i="1"/>
  <c r="D925" i="1"/>
  <c r="C925" i="1"/>
  <c r="D924" i="1"/>
  <c r="C924" i="1"/>
  <c r="G923" i="1"/>
  <c r="D923" i="1"/>
  <c r="C923" i="1"/>
  <c r="H923" i="1" s="1"/>
  <c r="D922" i="1"/>
  <c r="C922" i="1"/>
  <c r="G921" i="1"/>
  <c r="D921" i="1"/>
  <c r="C921" i="1"/>
  <c r="H921" i="1" s="1"/>
  <c r="G920" i="1"/>
  <c r="D920" i="1"/>
  <c r="C920" i="1"/>
  <c r="H920" i="1" s="1"/>
  <c r="D919" i="1"/>
  <c r="G919" i="1" s="1"/>
  <c r="C919" i="1"/>
  <c r="D918" i="1"/>
  <c r="C918" i="1"/>
  <c r="H918" i="1" s="1"/>
  <c r="D917" i="1"/>
  <c r="C917" i="1"/>
  <c r="D916" i="1"/>
  <c r="C916" i="1"/>
  <c r="D915" i="1"/>
  <c r="C915" i="1"/>
  <c r="G914" i="1"/>
  <c r="D914" i="1"/>
  <c r="C914" i="1"/>
  <c r="H914" i="1" s="1"/>
  <c r="D913" i="1"/>
  <c r="C913" i="1"/>
  <c r="G913" i="1" s="1"/>
  <c r="G912" i="1"/>
  <c r="D912" i="1"/>
  <c r="C912" i="1"/>
  <c r="H912" i="1" s="1"/>
  <c r="D911" i="1"/>
  <c r="C911" i="1"/>
  <c r="D910" i="1"/>
  <c r="G910" i="1" s="1"/>
  <c r="C910" i="1"/>
  <c r="G909" i="1"/>
  <c r="D909" i="1"/>
  <c r="C909" i="1"/>
  <c r="H909" i="1" s="1"/>
  <c r="D908" i="1"/>
  <c r="C908" i="1"/>
  <c r="D907" i="1"/>
  <c r="C907" i="1"/>
  <c r="D906" i="1"/>
  <c r="C906" i="1"/>
  <c r="G905" i="1"/>
  <c r="D905" i="1"/>
  <c r="C905" i="1"/>
  <c r="H905" i="1" s="1"/>
  <c r="D904" i="1"/>
  <c r="C904" i="1"/>
  <c r="G903" i="1"/>
  <c r="D903" i="1"/>
  <c r="C903" i="1"/>
  <c r="H903" i="1" s="1"/>
  <c r="D902" i="1"/>
  <c r="C902" i="1"/>
  <c r="H902" i="1" s="1"/>
  <c r="D901" i="1"/>
  <c r="G901" i="1" s="1"/>
  <c r="C901" i="1"/>
  <c r="D900" i="1"/>
  <c r="C900" i="1"/>
  <c r="H900" i="1" s="1"/>
  <c r="D899" i="1"/>
  <c r="C899" i="1"/>
  <c r="D898" i="1"/>
  <c r="C898" i="1"/>
  <c r="D897" i="1"/>
  <c r="C897" i="1"/>
  <c r="G896" i="1"/>
  <c r="D896" i="1"/>
  <c r="C896" i="1"/>
  <c r="H896" i="1" s="1"/>
  <c r="D895" i="1"/>
  <c r="C895" i="1"/>
  <c r="G894" i="1"/>
  <c r="D894" i="1"/>
  <c r="C894" i="1"/>
  <c r="H894" i="1" s="1"/>
  <c r="G893" i="1"/>
  <c r="D893" i="1"/>
  <c r="C893" i="1"/>
  <c r="H893" i="1" s="1"/>
  <c r="D892" i="1"/>
  <c r="G892" i="1" s="1"/>
  <c r="C892" i="1"/>
  <c r="D891" i="1"/>
  <c r="C891" i="1"/>
  <c r="H891" i="1" s="1"/>
  <c r="D890" i="1"/>
  <c r="C890" i="1"/>
  <c r="D889" i="1"/>
  <c r="C889" i="1"/>
  <c r="D888" i="1"/>
  <c r="C888" i="1"/>
  <c r="G887" i="1"/>
  <c r="D887" i="1"/>
  <c r="C887" i="1"/>
  <c r="H887" i="1" s="1"/>
  <c r="D886" i="1"/>
  <c r="C886" i="1"/>
  <c r="G886" i="1" s="1"/>
  <c r="G885" i="1"/>
  <c r="D885" i="1"/>
  <c r="C885" i="1"/>
  <c r="H885" i="1" s="1"/>
  <c r="D884" i="1"/>
  <c r="C884" i="1"/>
  <c r="D883" i="1"/>
  <c r="G883" i="1" s="1"/>
  <c r="C883" i="1"/>
  <c r="G882" i="1"/>
  <c r="D882" i="1"/>
  <c r="C882" i="1"/>
  <c r="H882" i="1" s="1"/>
  <c r="D881" i="1"/>
  <c r="C881" i="1"/>
  <c r="D880" i="1"/>
  <c r="C880" i="1"/>
  <c r="D879" i="1"/>
  <c r="C879" i="1"/>
  <c r="G878" i="1"/>
  <c r="D878" i="1"/>
  <c r="C878" i="1"/>
  <c r="H878" i="1" s="1"/>
  <c r="D877" i="1"/>
  <c r="C877" i="1"/>
  <c r="G876" i="1"/>
  <c r="D876" i="1"/>
  <c r="C876" i="1"/>
  <c r="H876" i="1" s="1"/>
  <c r="D875" i="1"/>
  <c r="C875" i="1"/>
  <c r="H875" i="1" s="1"/>
  <c r="D874" i="1"/>
  <c r="G874" i="1" s="1"/>
  <c r="C874" i="1"/>
  <c r="D873" i="1"/>
  <c r="C873" i="1"/>
  <c r="H873" i="1" s="1"/>
  <c r="D872" i="1"/>
  <c r="C872" i="1"/>
  <c r="D871" i="1"/>
  <c r="C871" i="1"/>
  <c r="D870" i="1"/>
  <c r="C870" i="1"/>
  <c r="G869" i="1"/>
  <c r="D869" i="1"/>
  <c r="C869" i="1"/>
  <c r="H869" i="1" s="1"/>
  <c r="D868" i="1"/>
  <c r="C868" i="1"/>
  <c r="G867" i="1"/>
  <c r="D867" i="1"/>
  <c r="C867" i="1"/>
  <c r="H867" i="1" s="1"/>
  <c r="G866" i="1"/>
  <c r="D866" i="1"/>
  <c r="C866" i="1"/>
  <c r="H866" i="1" s="1"/>
  <c r="D865" i="1"/>
  <c r="G865" i="1" s="1"/>
  <c r="C865" i="1"/>
  <c r="D864" i="1"/>
  <c r="C864" i="1"/>
  <c r="H864" i="1" s="1"/>
  <c r="D863" i="1"/>
  <c r="C863" i="1"/>
  <c r="D862" i="1"/>
  <c r="C862" i="1"/>
  <c r="D861" i="1"/>
  <c r="C861" i="1"/>
  <c r="G860" i="1"/>
  <c r="D860" i="1"/>
  <c r="C860" i="1"/>
  <c r="H860" i="1" s="1"/>
  <c r="D859" i="1"/>
  <c r="C859" i="1"/>
  <c r="G859" i="1" s="1"/>
  <c r="G858" i="1"/>
  <c r="D858" i="1"/>
  <c r="C858" i="1"/>
  <c r="H858" i="1" s="1"/>
  <c r="D857" i="1"/>
  <c r="C857" i="1"/>
  <c r="D856" i="1"/>
  <c r="G856" i="1" s="1"/>
  <c r="C856" i="1"/>
  <c r="G855" i="1"/>
  <c r="D855" i="1"/>
  <c r="C855" i="1"/>
  <c r="H855" i="1" s="1"/>
  <c r="D854" i="1"/>
  <c r="C854" i="1"/>
  <c r="D853" i="1"/>
  <c r="C853" i="1"/>
  <c r="D852" i="1"/>
  <c r="C852" i="1"/>
  <c r="G851" i="1"/>
  <c r="D851" i="1"/>
  <c r="C851" i="1"/>
  <c r="H851" i="1" s="1"/>
  <c r="D850" i="1"/>
  <c r="C850" i="1"/>
  <c r="G849" i="1"/>
  <c r="D849" i="1"/>
  <c r="C849" i="1"/>
  <c r="H849" i="1" s="1"/>
  <c r="D848" i="1"/>
  <c r="C848" i="1"/>
  <c r="H848" i="1" s="1"/>
  <c r="D847" i="1"/>
  <c r="G847" i="1" s="1"/>
  <c r="C847" i="1"/>
  <c r="D846" i="1"/>
  <c r="C846" i="1"/>
  <c r="H846" i="1" s="1"/>
  <c r="D845" i="1"/>
  <c r="C845" i="1"/>
  <c r="D844" i="1"/>
  <c r="C844" i="1"/>
  <c r="D843" i="1"/>
  <c r="C843" i="1"/>
  <c r="G842" i="1"/>
  <c r="D842" i="1"/>
  <c r="C842" i="1"/>
  <c r="H842" i="1" s="1"/>
  <c r="D841" i="1"/>
  <c r="C841" i="1"/>
  <c r="G840" i="1"/>
  <c r="D840" i="1"/>
  <c r="C840" i="1"/>
  <c r="H840" i="1" s="1"/>
  <c r="G839" i="1"/>
  <c r="D839" i="1"/>
  <c r="C839" i="1"/>
  <c r="H839" i="1" s="1"/>
  <c r="D838" i="1"/>
  <c r="G838" i="1" s="1"/>
  <c r="C838" i="1"/>
  <c r="D837" i="1"/>
  <c r="C837" i="1"/>
  <c r="H837" i="1" s="1"/>
  <c r="D836" i="1"/>
  <c r="C836" i="1"/>
  <c r="H836" i="1" s="1"/>
  <c r="D835" i="1"/>
  <c r="C835" i="1"/>
  <c r="H835" i="1" s="1"/>
  <c r="D834" i="1"/>
  <c r="C834" i="1"/>
  <c r="G834" i="1" s="1"/>
  <c r="H833" i="1"/>
  <c r="G833" i="1"/>
  <c r="D833" i="1"/>
  <c r="C833" i="1"/>
  <c r="D832" i="1"/>
  <c r="H832" i="1" s="1"/>
  <c r="C832" i="1"/>
  <c r="D831" i="1"/>
  <c r="C831" i="1"/>
  <c r="H831" i="1" s="1"/>
  <c r="D830" i="1"/>
  <c r="C830" i="1"/>
  <c r="H830" i="1" s="1"/>
  <c r="D829" i="1"/>
  <c r="C829" i="1"/>
  <c r="H829" i="1" s="1"/>
  <c r="D828" i="1"/>
  <c r="G828" i="1" s="1"/>
  <c r="C828" i="1"/>
  <c r="H827" i="1"/>
  <c r="D827" i="1"/>
  <c r="C827" i="1"/>
  <c r="G827" i="1" s="1"/>
  <c r="H826" i="1"/>
  <c r="D826" i="1"/>
  <c r="C826" i="1"/>
  <c r="G826" i="1" s="1"/>
  <c r="D825" i="1"/>
  <c r="C825" i="1"/>
  <c r="D824" i="1"/>
  <c r="C824" i="1"/>
  <c r="H824" i="1" s="1"/>
  <c r="D823" i="1"/>
  <c r="C823" i="1"/>
  <c r="D822" i="1"/>
  <c r="C822" i="1"/>
  <c r="H821" i="1"/>
  <c r="D821" i="1"/>
  <c r="C821" i="1"/>
  <c r="G821" i="1" s="1"/>
  <c r="H820" i="1"/>
  <c r="D820" i="1"/>
  <c r="G820" i="1" s="1"/>
  <c r="C820" i="1"/>
  <c r="G819" i="1"/>
  <c r="D819" i="1"/>
  <c r="C819" i="1"/>
  <c r="H819" i="1" s="1"/>
  <c r="G818" i="1"/>
  <c r="D818" i="1"/>
  <c r="C818" i="1"/>
  <c r="H818" i="1" s="1"/>
  <c r="G817" i="1"/>
  <c r="D817" i="1"/>
  <c r="C817" i="1"/>
  <c r="H817" i="1" s="1"/>
  <c r="D816" i="1"/>
  <c r="C816" i="1"/>
  <c r="H815" i="1"/>
  <c r="G815" i="1"/>
  <c r="D815" i="1"/>
  <c r="C815" i="1"/>
  <c r="H814" i="1"/>
  <c r="D814" i="1"/>
  <c r="C814" i="1"/>
  <c r="G813" i="1"/>
  <c r="D813" i="1"/>
  <c r="C813" i="1"/>
  <c r="H813" i="1" s="1"/>
  <c r="G812" i="1"/>
  <c r="D812" i="1"/>
  <c r="C812" i="1"/>
  <c r="H812" i="1" s="1"/>
  <c r="G811" i="1"/>
  <c r="D811" i="1"/>
  <c r="C811" i="1"/>
  <c r="H811" i="1" s="1"/>
  <c r="D810" i="1"/>
  <c r="G810" i="1" s="1"/>
  <c r="C810" i="1"/>
  <c r="H809" i="1"/>
  <c r="D809" i="1"/>
  <c r="C809" i="1"/>
  <c r="G809" i="1" s="1"/>
  <c r="D808" i="1"/>
  <c r="H808" i="1" s="1"/>
  <c r="C808" i="1"/>
  <c r="D807" i="1"/>
  <c r="C807" i="1"/>
  <c r="H807" i="1" s="1"/>
  <c r="D806" i="1"/>
  <c r="C806" i="1"/>
  <c r="H806" i="1" s="1"/>
  <c r="D805" i="1"/>
  <c r="C805" i="1"/>
  <c r="H805" i="1" s="1"/>
  <c r="D804" i="1"/>
  <c r="C804" i="1"/>
  <c r="H803" i="1"/>
  <c r="D803" i="1"/>
  <c r="C803" i="1"/>
  <c r="G803" i="1" s="1"/>
  <c r="H802" i="1"/>
  <c r="D802" i="1"/>
  <c r="G802" i="1" s="1"/>
  <c r="C802" i="1"/>
  <c r="D801" i="1"/>
  <c r="C801" i="1"/>
  <c r="H801" i="1" s="1"/>
  <c r="D800" i="1"/>
  <c r="C800" i="1"/>
  <c r="D799" i="1"/>
  <c r="C799" i="1"/>
  <c r="H799" i="1" s="1"/>
  <c r="D798" i="1"/>
  <c r="C798" i="1"/>
  <c r="H797" i="1"/>
  <c r="G797" i="1"/>
  <c r="D797" i="1"/>
  <c r="C797" i="1"/>
  <c r="H796" i="1"/>
  <c r="D796" i="1"/>
  <c r="C796" i="1"/>
  <c r="G796" i="1" s="1"/>
  <c r="D795" i="1"/>
  <c r="C795" i="1"/>
  <c r="H795" i="1" s="1"/>
  <c r="D794" i="1"/>
  <c r="C794" i="1"/>
  <c r="D793" i="1"/>
  <c r="C793" i="1"/>
  <c r="H793" i="1" s="1"/>
  <c r="D792" i="1"/>
  <c r="G792" i="1" s="1"/>
  <c r="C792" i="1"/>
  <c r="H791" i="1"/>
  <c r="D791" i="1"/>
  <c r="C791" i="1"/>
  <c r="G791" i="1" s="1"/>
  <c r="H790" i="1"/>
  <c r="D790" i="1"/>
  <c r="C790" i="1"/>
  <c r="G789" i="1"/>
  <c r="D789" i="1"/>
  <c r="C789" i="1"/>
  <c r="H789" i="1" s="1"/>
  <c r="G788" i="1"/>
  <c r="D788" i="1"/>
  <c r="C788" i="1"/>
  <c r="H788" i="1" s="1"/>
  <c r="G787" i="1"/>
  <c r="D787" i="1"/>
  <c r="C787" i="1"/>
  <c r="H787" i="1" s="1"/>
  <c r="D786" i="1"/>
  <c r="C786" i="1"/>
  <c r="H785" i="1"/>
  <c r="D785" i="1"/>
  <c r="C785" i="1"/>
  <c r="G785" i="1" s="1"/>
  <c r="D784" i="1"/>
  <c r="G784" i="1" s="1"/>
  <c r="C784" i="1"/>
  <c r="D783" i="1"/>
  <c r="C783" i="1"/>
  <c r="H783" i="1" s="1"/>
  <c r="D782" i="1"/>
  <c r="C782" i="1"/>
  <c r="H782" i="1" s="1"/>
  <c r="D781" i="1"/>
  <c r="C781" i="1"/>
  <c r="H781" i="1" s="1"/>
  <c r="D780" i="1"/>
  <c r="C780" i="1"/>
  <c r="G780" i="1" s="1"/>
  <c r="H779" i="1"/>
  <c r="G779" i="1"/>
  <c r="D779" i="1"/>
  <c r="C779" i="1"/>
  <c r="D778" i="1"/>
  <c r="H778" i="1" s="1"/>
  <c r="C778" i="1"/>
  <c r="D777" i="1"/>
  <c r="C777" i="1"/>
  <c r="H777" i="1" s="1"/>
  <c r="D776" i="1"/>
  <c r="C776" i="1"/>
  <c r="H776" i="1" s="1"/>
  <c r="D775" i="1"/>
  <c r="C775" i="1"/>
  <c r="H775" i="1" s="1"/>
  <c r="D774" i="1"/>
  <c r="G774" i="1" s="1"/>
  <c r="C774" i="1"/>
  <c r="H773" i="1"/>
  <c r="D773" i="1"/>
  <c r="C773" i="1"/>
  <c r="G773" i="1" s="1"/>
  <c r="H772" i="1"/>
  <c r="D772" i="1"/>
  <c r="C772" i="1"/>
  <c r="G772" i="1" s="1"/>
  <c r="D771" i="1"/>
  <c r="C771" i="1"/>
  <c r="D770" i="1"/>
  <c r="C770" i="1"/>
  <c r="H770" i="1" s="1"/>
  <c r="D769" i="1"/>
  <c r="C769" i="1"/>
  <c r="D768" i="1"/>
  <c r="C768" i="1"/>
  <c r="H767" i="1"/>
  <c r="D767" i="1"/>
  <c r="C767" i="1"/>
  <c r="G767" i="1" s="1"/>
  <c r="H766" i="1"/>
  <c r="D766" i="1"/>
  <c r="G766" i="1" s="1"/>
  <c r="C766" i="1"/>
  <c r="G765" i="1"/>
  <c r="D765" i="1"/>
  <c r="C765" i="1"/>
  <c r="H765" i="1" s="1"/>
  <c r="G764" i="1"/>
  <c r="D764" i="1"/>
  <c r="C764" i="1"/>
  <c r="H764" i="1" s="1"/>
  <c r="G763" i="1"/>
  <c r="D763" i="1"/>
  <c r="C763" i="1"/>
  <c r="H763" i="1" s="1"/>
  <c r="D762" i="1"/>
  <c r="C762" i="1"/>
  <c r="H761" i="1"/>
  <c r="G761" i="1"/>
  <c r="D761" i="1"/>
  <c r="C761" i="1"/>
  <c r="H760" i="1"/>
  <c r="D760" i="1"/>
  <c r="C760" i="1"/>
  <c r="G759" i="1"/>
  <c r="D759" i="1"/>
  <c r="C759" i="1"/>
  <c r="H759" i="1" s="1"/>
  <c r="G758" i="1"/>
  <c r="D758" i="1"/>
  <c r="C758" i="1"/>
  <c r="H758" i="1" s="1"/>
  <c r="G757" i="1"/>
  <c r="D757" i="1"/>
  <c r="C757" i="1"/>
  <c r="H757" i="1" s="1"/>
  <c r="D756" i="1"/>
  <c r="G756" i="1" s="1"/>
  <c r="C756" i="1"/>
  <c r="H755" i="1"/>
  <c r="D755" i="1"/>
  <c r="C755" i="1"/>
  <c r="G755" i="1" s="1"/>
  <c r="D754" i="1"/>
  <c r="H754" i="1" s="1"/>
  <c r="C754" i="1"/>
  <c r="D753" i="1"/>
  <c r="C753" i="1"/>
  <c r="H753" i="1" s="1"/>
  <c r="D752" i="1"/>
  <c r="C752" i="1"/>
  <c r="H752" i="1" s="1"/>
  <c r="D751" i="1"/>
  <c r="C751" i="1"/>
  <c r="H751" i="1" s="1"/>
  <c r="D750" i="1"/>
  <c r="C750" i="1"/>
  <c r="H749" i="1"/>
  <c r="D749" i="1"/>
  <c r="C749" i="1"/>
  <c r="G749" i="1" s="1"/>
  <c r="H748" i="1"/>
  <c r="D748" i="1"/>
  <c r="G748" i="1" s="1"/>
  <c r="C748" i="1"/>
  <c r="D747" i="1"/>
  <c r="C747" i="1"/>
  <c r="H747" i="1" s="1"/>
  <c r="D746" i="1"/>
  <c r="C746" i="1"/>
  <c r="D745" i="1"/>
  <c r="C745" i="1"/>
  <c r="H745" i="1" s="1"/>
  <c r="D744" i="1"/>
  <c r="C744" i="1"/>
  <c r="H743" i="1"/>
  <c r="G743" i="1"/>
  <c r="D743" i="1"/>
  <c r="C743" i="1"/>
  <c r="H742" i="1"/>
  <c r="D742" i="1"/>
  <c r="C742" i="1"/>
  <c r="G742" i="1" s="1"/>
  <c r="D741" i="1"/>
  <c r="C741" i="1"/>
  <c r="D740" i="1"/>
  <c r="C740" i="1"/>
  <c r="D739" i="1"/>
  <c r="C739" i="1"/>
  <c r="D738" i="1"/>
  <c r="G738" i="1" s="1"/>
  <c r="C738" i="1"/>
  <c r="H737" i="1"/>
  <c r="D737" i="1"/>
  <c r="C737" i="1"/>
  <c r="G737" i="1" s="1"/>
  <c r="H736" i="1"/>
  <c r="D736" i="1"/>
  <c r="C736" i="1"/>
  <c r="G735" i="1"/>
  <c r="D735" i="1"/>
  <c r="C735" i="1"/>
  <c r="H735" i="1" s="1"/>
  <c r="G734" i="1"/>
  <c r="D734" i="1"/>
  <c r="C734" i="1"/>
  <c r="H734" i="1" s="1"/>
  <c r="G733" i="1"/>
  <c r="D733" i="1"/>
  <c r="C733" i="1"/>
  <c r="H733" i="1" s="1"/>
  <c r="D732" i="1"/>
  <c r="C732" i="1"/>
  <c r="H731" i="1"/>
  <c r="D731" i="1"/>
  <c r="C731" i="1"/>
  <c r="G731" i="1" s="1"/>
  <c r="D730" i="1"/>
  <c r="C730" i="1"/>
  <c r="D729" i="1"/>
  <c r="C729" i="1"/>
  <c r="H729" i="1" s="1"/>
  <c r="D728" i="1"/>
  <c r="C728" i="1"/>
  <c r="H728" i="1" s="1"/>
  <c r="D727" i="1"/>
  <c r="C727" i="1"/>
  <c r="H727" i="1" s="1"/>
  <c r="D726" i="1"/>
  <c r="C726" i="1"/>
  <c r="G726" i="1" s="1"/>
  <c r="H725" i="1"/>
  <c r="G725" i="1"/>
  <c r="D725" i="1"/>
  <c r="C725" i="1"/>
  <c r="D724" i="1"/>
  <c r="H724" i="1" s="1"/>
  <c r="C724" i="1"/>
  <c r="D723" i="1"/>
  <c r="C723" i="1"/>
  <c r="H723" i="1" s="1"/>
  <c r="D722" i="1"/>
  <c r="C722" i="1"/>
  <c r="H722" i="1" s="1"/>
  <c r="D721" i="1"/>
  <c r="C721" i="1"/>
  <c r="H721" i="1" s="1"/>
  <c r="D720" i="1"/>
  <c r="G720" i="1" s="1"/>
  <c r="C720" i="1"/>
  <c r="H719" i="1"/>
  <c r="D719" i="1"/>
  <c r="C719" i="1"/>
  <c r="G719" i="1" s="1"/>
  <c r="H718" i="1"/>
  <c r="D718" i="1"/>
  <c r="C718" i="1"/>
  <c r="G718" i="1" s="1"/>
  <c r="D717" i="1"/>
  <c r="C717" i="1"/>
  <c r="D716" i="1"/>
  <c r="C716" i="1"/>
  <c r="D715" i="1"/>
  <c r="C715" i="1"/>
  <c r="D714" i="1"/>
  <c r="C714" i="1"/>
  <c r="H713" i="1"/>
  <c r="D713" i="1"/>
  <c r="C713" i="1"/>
  <c r="G713" i="1" s="1"/>
  <c r="H712" i="1"/>
  <c r="D712" i="1"/>
  <c r="G712" i="1" s="1"/>
  <c r="C712" i="1"/>
  <c r="G711" i="1"/>
  <c r="D711" i="1"/>
  <c r="C711" i="1"/>
  <c r="H711" i="1" s="1"/>
  <c r="G710" i="1"/>
  <c r="D710" i="1"/>
  <c r="C710" i="1"/>
  <c r="H710" i="1" s="1"/>
  <c r="G709" i="1"/>
  <c r="D709" i="1"/>
  <c r="C709" i="1"/>
  <c r="H709" i="1" s="1"/>
  <c r="D708" i="1"/>
  <c r="C708" i="1"/>
  <c r="H707" i="1"/>
  <c r="G707" i="1"/>
  <c r="D707" i="1"/>
  <c r="C707" i="1"/>
  <c r="H706" i="1"/>
  <c r="D706" i="1"/>
  <c r="C706" i="1"/>
  <c r="G705" i="1"/>
  <c r="D705" i="1"/>
  <c r="C705" i="1"/>
  <c r="H705" i="1" s="1"/>
  <c r="G704" i="1"/>
  <c r="D704" i="1"/>
  <c r="C704" i="1"/>
  <c r="H704" i="1" s="1"/>
  <c r="G703" i="1"/>
  <c r="D703" i="1"/>
  <c r="C703" i="1"/>
  <c r="H703" i="1" s="1"/>
  <c r="D702" i="1"/>
  <c r="G702" i="1" s="1"/>
  <c r="C702" i="1"/>
  <c r="H701" i="1"/>
  <c r="D701" i="1"/>
  <c r="C701" i="1"/>
  <c r="G701" i="1" s="1"/>
  <c r="D700" i="1"/>
  <c r="H700" i="1" s="1"/>
  <c r="C700" i="1"/>
  <c r="D699" i="1"/>
  <c r="C699" i="1"/>
  <c r="D698" i="1"/>
  <c r="C698" i="1"/>
  <c r="H698" i="1" s="1"/>
  <c r="D697" i="1"/>
  <c r="C697" i="1"/>
  <c r="D696" i="1"/>
  <c r="C696" i="1"/>
  <c r="H695" i="1"/>
  <c r="D695" i="1"/>
  <c r="C695" i="1"/>
  <c r="G695" i="1" s="1"/>
  <c r="H694" i="1"/>
  <c r="D694" i="1"/>
  <c r="G694" i="1" s="1"/>
  <c r="C694" i="1"/>
  <c r="D693" i="1"/>
  <c r="C693" i="1"/>
  <c r="D692" i="1"/>
  <c r="C692" i="1"/>
  <c r="H692" i="1" s="1"/>
  <c r="D691" i="1"/>
  <c r="C691" i="1"/>
  <c r="D690" i="1"/>
  <c r="C690" i="1"/>
  <c r="H689" i="1"/>
  <c r="G689" i="1"/>
  <c r="D689" i="1"/>
  <c r="C689" i="1"/>
  <c r="H688" i="1"/>
  <c r="D688" i="1"/>
  <c r="C688" i="1"/>
  <c r="G688" i="1" s="1"/>
  <c r="D687" i="1"/>
  <c r="C687" i="1"/>
  <c r="D686" i="1"/>
  <c r="C686" i="1"/>
  <c r="H686" i="1" s="1"/>
  <c r="D685" i="1"/>
  <c r="C685" i="1"/>
  <c r="D684" i="1"/>
  <c r="G684" i="1" s="1"/>
  <c r="C684" i="1"/>
  <c r="H683" i="1"/>
  <c r="D683" i="1"/>
  <c r="C683" i="1"/>
  <c r="G683" i="1" s="1"/>
  <c r="D682" i="1"/>
  <c r="H682" i="1" s="1"/>
  <c r="C682" i="1"/>
  <c r="H681" i="1"/>
  <c r="D681" i="1"/>
  <c r="G681" i="1" s="1"/>
  <c r="C681" i="1"/>
  <c r="D680" i="1"/>
  <c r="H680" i="1" s="1"/>
  <c r="C680" i="1"/>
  <c r="H679" i="1"/>
  <c r="D679" i="1"/>
  <c r="C679" i="1"/>
  <c r="D678" i="1"/>
  <c r="G678" i="1" s="1"/>
  <c r="C678" i="1"/>
  <c r="H677" i="1"/>
  <c r="D677" i="1"/>
  <c r="C677" i="1"/>
  <c r="D676" i="1"/>
  <c r="H676" i="1" s="1"/>
  <c r="C676" i="1"/>
  <c r="H675" i="1"/>
  <c r="D675" i="1"/>
  <c r="G675" i="1" s="1"/>
  <c r="C675" i="1"/>
  <c r="D674" i="1"/>
  <c r="H674" i="1" s="1"/>
  <c r="C674" i="1"/>
  <c r="H673" i="1"/>
  <c r="D673" i="1"/>
  <c r="C673" i="1"/>
  <c r="D672" i="1"/>
  <c r="G672" i="1" s="1"/>
  <c r="C672" i="1"/>
  <c r="H671" i="1"/>
  <c r="D671" i="1"/>
  <c r="C671" i="1"/>
  <c r="D670" i="1"/>
  <c r="H670" i="1" s="1"/>
  <c r="C670" i="1"/>
  <c r="H669" i="1"/>
  <c r="D669" i="1"/>
  <c r="G669" i="1" s="1"/>
  <c r="C669" i="1"/>
  <c r="D668" i="1"/>
  <c r="H668" i="1" s="1"/>
  <c r="C668" i="1"/>
  <c r="H667" i="1"/>
  <c r="D667" i="1"/>
  <c r="C667" i="1"/>
  <c r="D666" i="1"/>
  <c r="G666" i="1" s="1"/>
  <c r="C666" i="1"/>
  <c r="H665" i="1"/>
  <c r="D665" i="1"/>
  <c r="C665" i="1"/>
  <c r="D664" i="1"/>
  <c r="H664" i="1" s="1"/>
  <c r="C664" i="1"/>
  <c r="H663" i="1"/>
  <c r="D663" i="1"/>
  <c r="G663" i="1" s="1"/>
  <c r="C663" i="1"/>
  <c r="D662" i="1"/>
  <c r="H662" i="1" s="1"/>
  <c r="C662" i="1"/>
  <c r="H661" i="1"/>
  <c r="D661" i="1"/>
  <c r="C661" i="1"/>
  <c r="D660" i="1"/>
  <c r="G660" i="1" s="1"/>
  <c r="C660" i="1"/>
  <c r="H659" i="1"/>
  <c r="D659" i="1"/>
  <c r="C659" i="1"/>
  <c r="D658" i="1"/>
  <c r="H658" i="1" s="1"/>
  <c r="C658" i="1"/>
  <c r="H657" i="1"/>
  <c r="D657" i="1"/>
  <c r="G657" i="1" s="1"/>
  <c r="C657" i="1"/>
  <c r="D656" i="1"/>
  <c r="H656" i="1" s="1"/>
  <c r="C656" i="1"/>
  <c r="H655" i="1"/>
  <c r="D655" i="1"/>
  <c r="C655" i="1"/>
  <c r="D654" i="1"/>
  <c r="G654" i="1" s="1"/>
  <c r="C654" i="1"/>
  <c r="H653" i="1"/>
  <c r="D653" i="1"/>
  <c r="C653" i="1"/>
  <c r="D652" i="1"/>
  <c r="H652" i="1" s="1"/>
  <c r="C652" i="1"/>
  <c r="H651" i="1"/>
  <c r="D651" i="1"/>
  <c r="G651" i="1" s="1"/>
  <c r="C651" i="1"/>
  <c r="D650" i="1"/>
  <c r="H650" i="1" s="1"/>
  <c r="C650" i="1"/>
  <c r="D649" i="1"/>
  <c r="D648" i="1"/>
  <c r="G648" i="1" s="1"/>
  <c r="C648" i="1"/>
  <c r="D647" i="1"/>
  <c r="C647" i="1"/>
  <c r="H647" i="1" s="1"/>
  <c r="D646" i="1"/>
  <c r="H646" i="1" s="1"/>
  <c r="C646" i="1"/>
  <c r="H645" i="1"/>
  <c r="D645" i="1"/>
  <c r="G645" i="1" s="1"/>
  <c r="C645" i="1"/>
  <c r="D642" i="1"/>
  <c r="H636" i="1"/>
  <c r="D636" i="1"/>
  <c r="G636" i="1" s="1"/>
  <c r="C636" i="1"/>
  <c r="H635" i="1"/>
  <c r="D635" i="1"/>
  <c r="C635" i="1"/>
  <c r="G635" i="1" s="1"/>
  <c r="D632" i="1"/>
  <c r="H632" i="1" s="1"/>
  <c r="C632" i="1"/>
  <c r="D631" i="1"/>
  <c r="H631" i="1" s="1"/>
  <c r="C631" i="1"/>
  <c r="G631" i="1" s="1"/>
  <c r="D630" i="1"/>
  <c r="C630" i="1"/>
  <c r="D629" i="1"/>
  <c r="H629" i="1" s="1"/>
  <c r="C629" i="1"/>
  <c r="G629" i="1" s="1"/>
  <c r="D628" i="1"/>
  <c r="H628" i="1" s="1"/>
  <c r="C628" i="1"/>
  <c r="D627" i="1"/>
  <c r="C627" i="1"/>
  <c r="D626" i="1"/>
  <c r="H626" i="1" s="1"/>
  <c r="C626" i="1"/>
  <c r="D625" i="1"/>
  <c r="H625" i="1" s="1"/>
  <c r="C625" i="1"/>
  <c r="G625" i="1" s="1"/>
  <c r="D624" i="1"/>
  <c r="C624" i="1"/>
  <c r="D623" i="1"/>
  <c r="H622" i="1"/>
  <c r="D622" i="1"/>
  <c r="C622" i="1"/>
  <c r="G622" i="1" s="1"/>
  <c r="H621" i="1"/>
  <c r="D621" i="1"/>
  <c r="G621" i="1" s="1"/>
  <c r="C621" i="1"/>
  <c r="H620" i="1"/>
  <c r="D620" i="1"/>
  <c r="C620" i="1"/>
  <c r="G620" i="1" s="1"/>
  <c r="H619" i="1"/>
  <c r="D619" i="1"/>
  <c r="C619" i="1"/>
  <c r="G619" i="1" s="1"/>
  <c r="H618" i="1"/>
  <c r="D618" i="1"/>
  <c r="G618" i="1" s="1"/>
  <c r="C618" i="1"/>
  <c r="H617" i="1"/>
  <c r="D617" i="1"/>
  <c r="C617" i="1"/>
  <c r="G617" i="1" s="1"/>
  <c r="H616" i="1"/>
  <c r="D616" i="1"/>
  <c r="C616" i="1"/>
  <c r="G616" i="1" s="1"/>
  <c r="H615" i="1"/>
  <c r="D615" i="1"/>
  <c r="G615" i="1" s="1"/>
  <c r="C615" i="1"/>
  <c r="H614" i="1"/>
  <c r="D614" i="1"/>
  <c r="C614" i="1"/>
  <c r="G614" i="1" s="1"/>
  <c r="H613" i="1"/>
  <c r="D613" i="1"/>
  <c r="C613" i="1"/>
  <c r="G613" i="1" s="1"/>
  <c r="H612" i="1"/>
  <c r="D612" i="1"/>
  <c r="G612" i="1" s="1"/>
  <c r="C612" i="1"/>
  <c r="H611" i="1"/>
  <c r="D611" i="1"/>
  <c r="C611" i="1"/>
  <c r="G611" i="1" s="1"/>
  <c r="H610" i="1"/>
  <c r="D610" i="1"/>
  <c r="C610" i="1"/>
  <c r="G610" i="1" s="1"/>
  <c r="H609" i="1"/>
  <c r="D609" i="1"/>
  <c r="G609" i="1" s="1"/>
  <c r="C609" i="1"/>
  <c r="H608" i="1"/>
  <c r="D608" i="1"/>
  <c r="C608" i="1"/>
  <c r="G608" i="1" s="1"/>
  <c r="H607" i="1"/>
  <c r="D607" i="1"/>
  <c r="C607" i="1"/>
  <c r="G607" i="1" s="1"/>
  <c r="H606" i="1"/>
  <c r="D606" i="1"/>
  <c r="G606" i="1" s="1"/>
  <c r="C606" i="1"/>
  <c r="H605" i="1"/>
  <c r="D605" i="1"/>
  <c r="C605" i="1"/>
  <c r="G605" i="1" s="1"/>
  <c r="H604" i="1"/>
  <c r="D604" i="1"/>
  <c r="C604" i="1"/>
  <c r="G604" i="1" s="1"/>
  <c r="H603" i="1"/>
  <c r="D603" i="1"/>
  <c r="G603" i="1" s="1"/>
  <c r="C603" i="1"/>
  <c r="H602" i="1"/>
  <c r="D602" i="1"/>
  <c r="C602" i="1"/>
  <c r="G602" i="1" s="1"/>
  <c r="H601" i="1"/>
  <c r="D601" i="1"/>
  <c r="C601" i="1"/>
  <c r="G601" i="1" s="1"/>
  <c r="H600" i="1"/>
  <c r="D600" i="1"/>
  <c r="G600" i="1" s="1"/>
  <c r="C600" i="1"/>
  <c r="H599" i="1"/>
  <c r="D599" i="1"/>
  <c r="C599" i="1"/>
  <c r="G599" i="1" s="1"/>
  <c r="H598" i="1"/>
  <c r="D598" i="1"/>
  <c r="C598" i="1"/>
  <c r="G598" i="1" s="1"/>
  <c r="H597" i="1"/>
  <c r="D597" i="1"/>
  <c r="G597" i="1" s="1"/>
  <c r="C597" i="1"/>
  <c r="H596" i="1"/>
  <c r="D596" i="1"/>
  <c r="C596" i="1"/>
  <c r="G596" i="1" s="1"/>
  <c r="H595" i="1"/>
  <c r="D595" i="1"/>
  <c r="C595" i="1"/>
  <c r="G595" i="1" s="1"/>
  <c r="H594" i="1"/>
  <c r="D594" i="1"/>
  <c r="G594" i="1" s="1"/>
  <c r="C594" i="1"/>
  <c r="H593" i="1"/>
  <c r="D593" i="1"/>
  <c r="C593" i="1"/>
  <c r="G593" i="1" s="1"/>
  <c r="H592" i="1"/>
  <c r="D592" i="1"/>
  <c r="C592" i="1"/>
  <c r="G592" i="1" s="1"/>
  <c r="H591" i="1"/>
  <c r="D591" i="1"/>
  <c r="G591" i="1" s="1"/>
  <c r="C591" i="1"/>
  <c r="D590" i="1"/>
  <c r="C590" i="1"/>
  <c r="G590" i="1" s="1"/>
  <c r="H589" i="1"/>
  <c r="D589" i="1"/>
  <c r="C589" i="1"/>
  <c r="G589" i="1" s="1"/>
  <c r="H588" i="1"/>
  <c r="D588" i="1"/>
  <c r="G588" i="1" s="1"/>
  <c r="C588" i="1"/>
  <c r="D587" i="1"/>
  <c r="C587" i="1"/>
  <c r="D586" i="1"/>
  <c r="H586" i="1" s="1"/>
  <c r="C586" i="1"/>
  <c r="D585" i="1"/>
  <c r="H585" i="1" s="1"/>
  <c r="C585" i="1"/>
  <c r="H584" i="1"/>
  <c r="D584" i="1"/>
  <c r="C584" i="1"/>
  <c r="D583" i="1"/>
  <c r="H583" i="1" s="1"/>
  <c r="C583" i="1"/>
  <c r="H582" i="1"/>
  <c r="G582" i="1"/>
  <c r="D582" i="1"/>
  <c r="C582" i="1"/>
  <c r="H581" i="1"/>
  <c r="D581" i="1"/>
  <c r="C581" i="1"/>
  <c r="G581" i="1" s="1"/>
  <c r="H580" i="1"/>
  <c r="D580" i="1"/>
  <c r="C580" i="1"/>
  <c r="G580" i="1" s="1"/>
  <c r="H579" i="1"/>
  <c r="D579" i="1"/>
  <c r="G579" i="1" s="1"/>
  <c r="C579" i="1"/>
  <c r="D578" i="1"/>
  <c r="C578" i="1"/>
  <c r="D577" i="1"/>
  <c r="H577" i="1" s="1"/>
  <c r="C577" i="1"/>
  <c r="D576" i="1"/>
  <c r="H576" i="1" s="1"/>
  <c r="C576" i="1"/>
  <c r="H575" i="1"/>
  <c r="D575" i="1"/>
  <c r="C575" i="1"/>
  <c r="D574" i="1"/>
  <c r="H574" i="1" s="1"/>
  <c r="C574" i="1"/>
  <c r="H573" i="1"/>
  <c r="G573" i="1"/>
  <c r="D573" i="1"/>
  <c r="C573" i="1"/>
  <c r="D572" i="1"/>
  <c r="C572" i="1"/>
  <c r="G572" i="1" s="1"/>
  <c r="H571" i="1"/>
  <c r="D571" i="1"/>
  <c r="C571" i="1"/>
  <c r="G571" i="1" s="1"/>
  <c r="H570" i="1"/>
  <c r="D570" i="1"/>
  <c r="G570" i="1" s="1"/>
  <c r="C570" i="1"/>
  <c r="D569" i="1"/>
  <c r="C569" i="1"/>
  <c r="D568" i="1"/>
  <c r="H568" i="1" s="1"/>
  <c r="C568" i="1"/>
  <c r="D567" i="1"/>
  <c r="H567" i="1" s="1"/>
  <c r="C567" i="1"/>
  <c r="H566" i="1"/>
  <c r="D566" i="1"/>
  <c r="C566" i="1"/>
  <c r="C565" i="1"/>
  <c r="H564" i="1"/>
  <c r="G564" i="1"/>
  <c r="D564" i="1"/>
  <c r="C564" i="1"/>
  <c r="D563" i="1"/>
  <c r="C563" i="1"/>
  <c r="G563" i="1" s="1"/>
  <c r="H562" i="1"/>
  <c r="D562" i="1"/>
  <c r="C562" i="1"/>
  <c r="G562" i="1" s="1"/>
  <c r="H561" i="1"/>
  <c r="D561" i="1"/>
  <c r="G561" i="1" s="1"/>
  <c r="C561" i="1"/>
  <c r="D560" i="1"/>
  <c r="C560" i="1"/>
  <c r="D559" i="1"/>
  <c r="H559" i="1" s="1"/>
  <c r="C559" i="1"/>
  <c r="D558" i="1"/>
  <c r="H558" i="1" s="1"/>
  <c r="C558" i="1"/>
  <c r="H557" i="1"/>
  <c r="D557" i="1"/>
  <c r="C557" i="1"/>
  <c r="D556" i="1"/>
  <c r="H556" i="1" s="1"/>
  <c r="C556" i="1"/>
  <c r="H555" i="1"/>
  <c r="G555" i="1"/>
  <c r="D555" i="1"/>
  <c r="C555" i="1"/>
  <c r="H554" i="1"/>
  <c r="D554" i="1"/>
  <c r="C554" i="1"/>
  <c r="G554" i="1" s="1"/>
  <c r="H553" i="1"/>
  <c r="D553" i="1"/>
  <c r="C553" i="1"/>
  <c r="G553" i="1" s="1"/>
  <c r="H552" i="1"/>
  <c r="D552" i="1"/>
  <c r="G552" i="1" s="1"/>
  <c r="C552" i="1"/>
  <c r="D551" i="1"/>
  <c r="C551" i="1"/>
  <c r="D550" i="1"/>
  <c r="H550" i="1" s="1"/>
  <c r="C550" i="1"/>
  <c r="D549" i="1"/>
  <c r="H549" i="1" s="1"/>
  <c r="C549" i="1"/>
  <c r="H548" i="1"/>
  <c r="D548" i="1"/>
  <c r="C548" i="1"/>
  <c r="D547" i="1"/>
  <c r="H547" i="1" s="1"/>
  <c r="C547" i="1"/>
  <c r="H546" i="1"/>
  <c r="G546" i="1"/>
  <c r="D546" i="1"/>
  <c r="C546" i="1"/>
  <c r="D545" i="1"/>
  <c r="C545" i="1"/>
  <c r="G545" i="1" s="1"/>
  <c r="H544" i="1"/>
  <c r="D544" i="1"/>
  <c r="C544" i="1"/>
  <c r="G544" i="1" s="1"/>
  <c r="H543" i="1"/>
  <c r="D543" i="1"/>
  <c r="G543" i="1" s="1"/>
  <c r="C543" i="1"/>
  <c r="D542" i="1"/>
  <c r="C542" i="1"/>
  <c r="D541" i="1"/>
  <c r="H541" i="1" s="1"/>
  <c r="C541" i="1"/>
  <c r="D540" i="1"/>
  <c r="H540" i="1" s="1"/>
  <c r="C540" i="1"/>
  <c r="H539" i="1"/>
  <c r="D539" i="1"/>
  <c r="C539" i="1"/>
  <c r="D538" i="1"/>
  <c r="H538" i="1" s="1"/>
  <c r="C538" i="1"/>
  <c r="H537" i="1"/>
  <c r="G537" i="1"/>
  <c r="D537" i="1"/>
  <c r="C537" i="1"/>
  <c r="D536" i="1"/>
  <c r="C536" i="1"/>
  <c r="G536" i="1" s="1"/>
  <c r="H535" i="1"/>
  <c r="D535" i="1"/>
  <c r="C535" i="1"/>
  <c r="G535" i="1" s="1"/>
  <c r="H534" i="1"/>
  <c r="D534" i="1"/>
  <c r="G534" i="1" s="1"/>
  <c r="C534" i="1"/>
  <c r="D533" i="1"/>
  <c r="C533" i="1"/>
  <c r="D532" i="1"/>
  <c r="H532" i="1" s="1"/>
  <c r="C532" i="1"/>
  <c r="D531" i="1"/>
  <c r="H531" i="1" s="1"/>
  <c r="C531" i="1"/>
  <c r="G528" i="1"/>
  <c r="D528" i="1"/>
  <c r="H528" i="1" s="1"/>
  <c r="C528" i="1"/>
  <c r="H527" i="1"/>
  <c r="D527" i="1"/>
  <c r="C527" i="1"/>
  <c r="H526" i="1"/>
  <c r="D526" i="1"/>
  <c r="C526" i="1"/>
  <c r="H525" i="1"/>
  <c r="G525" i="1"/>
  <c r="D525" i="1"/>
  <c r="C525" i="1"/>
  <c r="D524" i="1"/>
  <c r="C524" i="1"/>
  <c r="H523" i="1"/>
  <c r="D523" i="1"/>
  <c r="C523" i="1"/>
  <c r="G523" i="1" s="1"/>
  <c r="D522" i="1"/>
  <c r="C522" i="1"/>
  <c r="D521" i="1"/>
  <c r="C521" i="1"/>
  <c r="H521" i="1" s="1"/>
  <c r="D520" i="1"/>
  <c r="H520" i="1" s="1"/>
  <c r="C520" i="1"/>
  <c r="G520" i="1" s="1"/>
  <c r="G519" i="1"/>
  <c r="D519" i="1"/>
  <c r="H519" i="1" s="1"/>
  <c r="C519" i="1"/>
  <c r="H518" i="1"/>
  <c r="D518" i="1"/>
  <c r="C518" i="1"/>
  <c r="H517" i="1"/>
  <c r="D517" i="1"/>
  <c r="C517" i="1"/>
  <c r="D516" i="1"/>
  <c r="H515" i="1"/>
  <c r="D515" i="1"/>
  <c r="C515" i="1"/>
  <c r="H514" i="1"/>
  <c r="D514" i="1"/>
  <c r="C514" i="1"/>
  <c r="H513" i="1"/>
  <c r="G513" i="1"/>
  <c r="D513" i="1"/>
  <c r="C513" i="1"/>
  <c r="H512" i="1"/>
  <c r="D512" i="1"/>
  <c r="C512" i="1"/>
  <c r="G512" i="1" s="1"/>
  <c r="H511" i="1"/>
  <c r="D511" i="1"/>
  <c r="C511" i="1"/>
  <c r="G511" i="1" s="1"/>
  <c r="D510" i="1"/>
  <c r="G510" i="1" s="1"/>
  <c r="C510" i="1"/>
  <c r="D509" i="1"/>
  <c r="C509" i="1"/>
  <c r="D508" i="1"/>
  <c r="H508" i="1" s="1"/>
  <c r="C508" i="1"/>
  <c r="G507" i="1"/>
  <c r="D507" i="1"/>
  <c r="H507" i="1" s="1"/>
  <c r="C507" i="1"/>
  <c r="H506" i="1"/>
  <c r="D506" i="1"/>
  <c r="C506" i="1"/>
  <c r="H505" i="1"/>
  <c r="D505" i="1"/>
  <c r="C505" i="1"/>
  <c r="H504" i="1"/>
  <c r="G504" i="1"/>
  <c r="D504" i="1"/>
  <c r="C504" i="1"/>
  <c r="D503" i="1"/>
  <c r="C503" i="1"/>
  <c r="G503" i="1" s="1"/>
  <c r="H502" i="1"/>
  <c r="D502" i="1"/>
  <c r="C502" i="1"/>
  <c r="G502" i="1" s="1"/>
  <c r="D501" i="1"/>
  <c r="G501" i="1" s="1"/>
  <c r="C501" i="1"/>
  <c r="D500" i="1"/>
  <c r="C500" i="1"/>
  <c r="D499" i="1"/>
  <c r="H499" i="1" s="1"/>
  <c r="C499" i="1"/>
  <c r="G498" i="1"/>
  <c r="D498" i="1"/>
  <c r="H498" i="1" s="1"/>
  <c r="C498" i="1"/>
  <c r="H497" i="1"/>
  <c r="D497" i="1"/>
  <c r="C497" i="1"/>
  <c r="H496" i="1"/>
  <c r="D496" i="1"/>
  <c r="C496" i="1"/>
  <c r="H495" i="1"/>
  <c r="G495" i="1"/>
  <c r="D495" i="1"/>
  <c r="C495" i="1"/>
  <c r="D494" i="1"/>
  <c r="C494" i="1"/>
  <c r="G494" i="1" s="1"/>
  <c r="H493" i="1"/>
  <c r="D493" i="1"/>
  <c r="C493" i="1"/>
  <c r="G493" i="1" s="1"/>
  <c r="D492" i="1"/>
  <c r="G492" i="1" s="1"/>
  <c r="C492" i="1"/>
  <c r="D491" i="1"/>
  <c r="C491" i="1"/>
  <c r="D490" i="1"/>
  <c r="H490" i="1" s="1"/>
  <c r="C490" i="1"/>
  <c r="G489" i="1"/>
  <c r="D489" i="1"/>
  <c r="H489" i="1" s="1"/>
  <c r="C489" i="1"/>
  <c r="D488" i="1"/>
  <c r="H488" i="1" s="1"/>
  <c r="C488" i="1"/>
  <c r="H487" i="1"/>
  <c r="D487" i="1"/>
  <c r="C487" i="1"/>
  <c r="H486" i="1"/>
  <c r="G486" i="1"/>
  <c r="D486" i="1"/>
  <c r="C486" i="1"/>
  <c r="D485" i="1"/>
  <c r="H484" i="1"/>
  <c r="D484" i="1"/>
  <c r="C484" i="1"/>
  <c r="G484" i="1" s="1"/>
  <c r="D483" i="1"/>
  <c r="G483" i="1" s="1"/>
  <c r="C483" i="1"/>
  <c r="D482" i="1"/>
  <c r="C482" i="1"/>
  <c r="D481" i="1"/>
  <c r="H481" i="1" s="1"/>
  <c r="C481" i="1"/>
  <c r="G480" i="1"/>
  <c r="D480" i="1"/>
  <c r="H480" i="1" s="1"/>
  <c r="C480" i="1"/>
  <c r="D479" i="1"/>
  <c r="H479" i="1" s="1"/>
  <c r="C479" i="1"/>
  <c r="H478" i="1"/>
  <c r="D478" i="1"/>
  <c r="C478" i="1"/>
  <c r="H477" i="1"/>
  <c r="G477" i="1"/>
  <c r="D477" i="1"/>
  <c r="C477" i="1"/>
  <c r="D476" i="1"/>
  <c r="C476" i="1"/>
  <c r="G476" i="1" s="1"/>
  <c r="H475" i="1"/>
  <c r="D475" i="1"/>
  <c r="C475" i="1"/>
  <c r="G475" i="1" s="1"/>
  <c r="D474" i="1"/>
  <c r="G474" i="1" s="1"/>
  <c r="C474" i="1"/>
  <c r="D473" i="1"/>
  <c r="D472" i="1"/>
  <c r="H472" i="1" s="1"/>
  <c r="C472" i="1"/>
  <c r="G471" i="1"/>
  <c r="D471" i="1"/>
  <c r="H471" i="1" s="1"/>
  <c r="C471" i="1"/>
  <c r="D470" i="1"/>
  <c r="H470" i="1" s="1"/>
  <c r="C470" i="1"/>
  <c r="H469" i="1"/>
  <c r="D469" i="1"/>
  <c r="C469" i="1"/>
  <c r="H468" i="1"/>
  <c r="G468" i="1"/>
  <c r="D468" i="1"/>
  <c r="C468" i="1"/>
  <c r="D467" i="1"/>
  <c r="C467" i="1"/>
  <c r="G467" i="1" s="1"/>
  <c r="H466" i="1"/>
  <c r="D466" i="1"/>
  <c r="C466" i="1"/>
  <c r="G466" i="1" s="1"/>
  <c r="D465" i="1"/>
  <c r="G465" i="1" s="1"/>
  <c r="C465" i="1"/>
  <c r="D464" i="1"/>
  <c r="C464" i="1"/>
  <c r="D463" i="1"/>
  <c r="H463" i="1" s="1"/>
  <c r="C463" i="1"/>
  <c r="G462" i="1"/>
  <c r="D462" i="1"/>
  <c r="H462" i="1" s="1"/>
  <c r="C462" i="1"/>
  <c r="D461" i="1"/>
  <c r="H461" i="1" s="1"/>
  <c r="C461" i="1"/>
  <c r="G459" i="1"/>
  <c r="D459" i="1"/>
  <c r="H459" i="1" s="1"/>
  <c r="C459" i="1"/>
  <c r="D458" i="1"/>
  <c r="H458" i="1" s="1"/>
  <c r="C458" i="1"/>
  <c r="H457" i="1"/>
  <c r="D457" i="1"/>
  <c r="C457" i="1"/>
  <c r="H456" i="1"/>
  <c r="G456" i="1"/>
  <c r="D456" i="1"/>
  <c r="C456" i="1"/>
  <c r="D455" i="1"/>
  <c r="C455" i="1"/>
  <c r="G455" i="1" s="1"/>
  <c r="H454" i="1"/>
  <c r="D454" i="1"/>
  <c r="C454" i="1"/>
  <c r="G454" i="1" s="1"/>
  <c r="D453" i="1"/>
  <c r="G453" i="1" s="1"/>
  <c r="C453" i="1"/>
  <c r="D452" i="1"/>
  <c r="C452" i="1"/>
  <c r="D451" i="1"/>
  <c r="H451" i="1" s="1"/>
  <c r="C451" i="1"/>
  <c r="G450" i="1"/>
  <c r="D450" i="1"/>
  <c r="H450" i="1" s="1"/>
  <c r="C450" i="1"/>
  <c r="D449" i="1"/>
  <c r="H449" i="1" s="1"/>
  <c r="C449" i="1"/>
  <c r="H448" i="1"/>
  <c r="D448" i="1"/>
  <c r="C448" i="1"/>
  <c r="H447" i="1"/>
  <c r="G447" i="1"/>
  <c r="D447" i="1"/>
  <c r="C447" i="1"/>
  <c r="D446" i="1"/>
  <c r="C446" i="1"/>
  <c r="G446" i="1" s="1"/>
  <c r="H445" i="1"/>
  <c r="D445" i="1"/>
  <c r="C445" i="1"/>
  <c r="G445" i="1" s="1"/>
  <c r="D444" i="1"/>
  <c r="G444" i="1" s="1"/>
  <c r="C444" i="1"/>
  <c r="D443" i="1"/>
  <c r="C443" i="1"/>
  <c r="D442" i="1"/>
  <c r="H442" i="1" s="1"/>
  <c r="C442" i="1"/>
  <c r="G441" i="1"/>
  <c r="D441" i="1"/>
  <c r="H441" i="1" s="1"/>
  <c r="C441" i="1"/>
  <c r="D440" i="1"/>
  <c r="H440" i="1" s="1"/>
  <c r="C440" i="1"/>
  <c r="H439" i="1"/>
  <c r="D439" i="1"/>
  <c r="C439" i="1"/>
  <c r="H438" i="1"/>
  <c r="G438" i="1"/>
  <c r="D438" i="1"/>
  <c r="C438" i="1"/>
  <c r="H437" i="1"/>
  <c r="D437" i="1"/>
  <c r="C437" i="1"/>
  <c r="G437" i="1" s="1"/>
  <c r="H436" i="1"/>
  <c r="D436" i="1"/>
  <c r="C436" i="1"/>
  <c r="G436" i="1" s="1"/>
  <c r="D435" i="1"/>
  <c r="G435" i="1" s="1"/>
  <c r="C435" i="1"/>
  <c r="D434" i="1"/>
  <c r="C434" i="1"/>
  <c r="D433" i="1"/>
  <c r="H433" i="1" s="1"/>
  <c r="C433" i="1"/>
  <c r="G432" i="1"/>
  <c r="D432" i="1"/>
  <c r="H432" i="1" s="1"/>
  <c r="C432" i="1"/>
  <c r="D431" i="1"/>
  <c r="H431" i="1" s="1"/>
  <c r="C431" i="1"/>
  <c r="H430" i="1"/>
  <c r="D430" i="1"/>
  <c r="C430" i="1"/>
  <c r="H429" i="1"/>
  <c r="G429" i="1"/>
  <c r="D429" i="1"/>
  <c r="C429" i="1"/>
  <c r="D428" i="1"/>
  <c r="C428" i="1"/>
  <c r="G428" i="1" s="1"/>
  <c r="H427" i="1"/>
  <c r="D427" i="1"/>
  <c r="C427" i="1"/>
  <c r="G427" i="1" s="1"/>
  <c r="D426" i="1"/>
  <c r="G426" i="1" s="1"/>
  <c r="C426" i="1"/>
  <c r="D425" i="1"/>
  <c r="D423" i="1"/>
  <c r="G423" i="1" s="1"/>
  <c r="C423" i="1"/>
  <c r="D422" i="1"/>
  <c r="C422" i="1"/>
  <c r="D421" i="1"/>
  <c r="H421" i="1" s="1"/>
  <c r="C421" i="1"/>
  <c r="D416" i="1"/>
  <c r="C416" i="1"/>
  <c r="G416" i="1" s="1"/>
  <c r="H415" i="1"/>
  <c r="D415" i="1"/>
  <c r="C415" i="1"/>
  <c r="G415" i="1" s="1"/>
  <c r="D414" i="1"/>
  <c r="G414" i="1" s="1"/>
  <c r="C414" i="1"/>
  <c r="D411" i="1"/>
  <c r="G411" i="1" s="1"/>
  <c r="C411" i="1"/>
  <c r="D410" i="1"/>
  <c r="C410" i="1"/>
  <c r="D409" i="1"/>
  <c r="H409" i="1" s="1"/>
  <c r="C409" i="1"/>
  <c r="G408" i="1"/>
  <c r="D408" i="1"/>
  <c r="H408" i="1" s="1"/>
  <c r="C408" i="1"/>
  <c r="D407" i="1"/>
  <c r="H407" i="1" s="1"/>
  <c r="C407" i="1"/>
  <c r="H406" i="1"/>
  <c r="D406" i="1"/>
  <c r="C406" i="1"/>
  <c r="H405" i="1"/>
  <c r="G405" i="1"/>
  <c r="D405" i="1"/>
  <c r="C405" i="1"/>
  <c r="H404" i="1"/>
  <c r="D404" i="1"/>
  <c r="C404" i="1"/>
  <c r="G404" i="1" s="1"/>
  <c r="H403" i="1"/>
  <c r="D403" i="1"/>
  <c r="C403" i="1"/>
  <c r="G403" i="1" s="1"/>
  <c r="D402" i="1"/>
  <c r="G402" i="1" s="1"/>
  <c r="C402" i="1"/>
  <c r="D401" i="1"/>
  <c r="C401" i="1"/>
  <c r="D400" i="1"/>
  <c r="H400" i="1" s="1"/>
  <c r="C400" i="1"/>
  <c r="G399" i="1"/>
  <c r="D399" i="1"/>
  <c r="H399" i="1" s="1"/>
  <c r="C399" i="1"/>
  <c r="D398" i="1"/>
  <c r="H398" i="1" s="1"/>
  <c r="C398" i="1"/>
  <c r="H397" i="1"/>
  <c r="D397" i="1"/>
  <c r="C397" i="1"/>
  <c r="H396" i="1"/>
  <c r="G396" i="1"/>
  <c r="D396" i="1"/>
  <c r="C396" i="1"/>
  <c r="D395" i="1"/>
  <c r="C395" i="1"/>
  <c r="G395" i="1" s="1"/>
  <c r="H394" i="1"/>
  <c r="D394" i="1"/>
  <c r="C394" i="1"/>
  <c r="G394" i="1" s="1"/>
  <c r="D393" i="1"/>
  <c r="G393" i="1" s="1"/>
  <c r="C393" i="1"/>
  <c r="D392" i="1"/>
  <c r="C392" i="1"/>
  <c r="D391" i="1"/>
  <c r="H391" i="1" s="1"/>
  <c r="C391" i="1"/>
  <c r="G390" i="1"/>
  <c r="D390" i="1"/>
  <c r="H390" i="1" s="1"/>
  <c r="C390" i="1"/>
  <c r="D389" i="1"/>
  <c r="H389" i="1" s="1"/>
  <c r="C389" i="1"/>
  <c r="H388" i="1"/>
  <c r="D388" i="1"/>
  <c r="C388" i="1"/>
  <c r="H387" i="1"/>
  <c r="G387" i="1"/>
  <c r="D387" i="1"/>
  <c r="C387" i="1"/>
  <c r="D386" i="1"/>
  <c r="C386" i="1"/>
  <c r="G386" i="1" s="1"/>
  <c r="H385" i="1"/>
  <c r="D385" i="1"/>
  <c r="C385" i="1"/>
  <c r="G385" i="1" s="1"/>
  <c r="D384" i="1"/>
  <c r="G384" i="1" s="1"/>
  <c r="C384" i="1"/>
  <c r="D383" i="1"/>
  <c r="C383" i="1"/>
  <c r="D382" i="1"/>
  <c r="H382" i="1" s="1"/>
  <c r="C382" i="1"/>
  <c r="G381" i="1"/>
  <c r="D381" i="1"/>
  <c r="H381" i="1" s="1"/>
  <c r="C381" i="1"/>
  <c r="D380" i="1"/>
  <c r="H380" i="1" s="1"/>
  <c r="C380" i="1"/>
  <c r="H379" i="1"/>
  <c r="D379" i="1"/>
  <c r="C379" i="1"/>
  <c r="H378" i="1"/>
  <c r="G378" i="1"/>
  <c r="D378" i="1"/>
  <c r="C378" i="1"/>
  <c r="H377" i="1"/>
  <c r="D377" i="1"/>
  <c r="C377" i="1"/>
  <c r="G377" i="1" s="1"/>
  <c r="H376" i="1"/>
  <c r="D376" i="1"/>
  <c r="C376" i="1"/>
  <c r="G376" i="1" s="1"/>
  <c r="D375" i="1"/>
  <c r="G375" i="1" s="1"/>
  <c r="C375" i="1"/>
  <c r="D374" i="1"/>
  <c r="C374" i="1"/>
  <c r="D373" i="1"/>
  <c r="C373" i="1"/>
  <c r="G372" i="1"/>
  <c r="D372" i="1"/>
  <c r="H372" i="1" s="1"/>
  <c r="C372" i="1"/>
  <c r="D371" i="1"/>
  <c r="C371" i="1"/>
  <c r="H371" i="1" s="1"/>
  <c r="D370" i="1"/>
  <c r="C370" i="1"/>
  <c r="G370" i="1" s="1"/>
  <c r="H369" i="1"/>
  <c r="D369" i="1"/>
  <c r="G369" i="1" s="1"/>
  <c r="C369" i="1"/>
  <c r="D367" i="1"/>
  <c r="H367" i="1" s="1"/>
  <c r="C367" i="1"/>
  <c r="H366" i="1"/>
  <c r="G366" i="1"/>
  <c r="D366" i="1"/>
  <c r="C366" i="1"/>
  <c r="D365" i="1"/>
  <c r="C365" i="1"/>
  <c r="G365" i="1" s="1"/>
  <c r="D364" i="1"/>
  <c r="C364" i="1"/>
  <c r="D363" i="1"/>
  <c r="H363" i="1" s="1"/>
  <c r="C363" i="1"/>
  <c r="H362" i="1"/>
  <c r="D362" i="1"/>
  <c r="C362" i="1"/>
  <c r="G362" i="1" s="1"/>
  <c r="D361" i="1"/>
  <c r="C361" i="1"/>
  <c r="G361" i="1" s="1"/>
  <c r="D360" i="1"/>
  <c r="G360" i="1" s="1"/>
  <c r="C360" i="1"/>
  <c r="G359" i="1"/>
  <c r="D359" i="1"/>
  <c r="H359" i="1" s="1"/>
  <c r="C359" i="1"/>
  <c r="D358" i="1"/>
  <c r="H358" i="1" s="1"/>
  <c r="C358" i="1"/>
  <c r="H357" i="1"/>
  <c r="G357" i="1"/>
  <c r="D357" i="1"/>
  <c r="C357" i="1"/>
  <c r="D356" i="1"/>
  <c r="D354" i="1"/>
  <c r="H354" i="1" s="1"/>
  <c r="C354" i="1"/>
  <c r="H353" i="1"/>
  <c r="G353" i="1"/>
  <c r="D353" i="1"/>
  <c r="C353" i="1"/>
  <c r="H352" i="1"/>
  <c r="D352" i="1"/>
  <c r="C352" i="1"/>
  <c r="G352" i="1" s="1"/>
  <c r="D351" i="1"/>
  <c r="G351" i="1" s="1"/>
  <c r="C351" i="1"/>
  <c r="G350" i="1"/>
  <c r="D350" i="1"/>
  <c r="C350" i="1"/>
  <c r="H350" i="1" s="1"/>
  <c r="D349" i="1"/>
  <c r="H349" i="1" s="1"/>
  <c r="C349" i="1"/>
  <c r="H348" i="1"/>
  <c r="G348" i="1"/>
  <c r="D348" i="1"/>
  <c r="C348" i="1"/>
  <c r="D347" i="1"/>
  <c r="C347" i="1"/>
  <c r="G347" i="1" s="1"/>
  <c r="D346" i="1"/>
  <c r="C346" i="1"/>
  <c r="D345" i="1"/>
  <c r="H345" i="1" s="1"/>
  <c r="C345" i="1"/>
  <c r="H344" i="1"/>
  <c r="D344" i="1"/>
  <c r="C344" i="1"/>
  <c r="G344" i="1" s="1"/>
  <c r="D343" i="1"/>
  <c r="C343" i="1"/>
  <c r="G343" i="1" s="1"/>
  <c r="D342" i="1"/>
  <c r="G342" i="1" s="1"/>
  <c r="C342" i="1"/>
  <c r="G341" i="1"/>
  <c r="D341" i="1"/>
  <c r="H341" i="1" s="1"/>
  <c r="C341" i="1"/>
  <c r="D340" i="1"/>
  <c r="H340" i="1" s="1"/>
  <c r="C340" i="1"/>
  <c r="H339" i="1"/>
  <c r="G339" i="1"/>
  <c r="D339" i="1"/>
  <c r="C339" i="1"/>
  <c r="D338" i="1"/>
  <c r="C338" i="1"/>
  <c r="G338" i="1" s="1"/>
  <c r="D337" i="1"/>
  <c r="C337" i="1"/>
  <c r="D336" i="1"/>
  <c r="H336" i="1" s="1"/>
  <c r="C336" i="1"/>
  <c r="H335" i="1"/>
  <c r="D335" i="1"/>
  <c r="C335" i="1"/>
  <c r="G335" i="1" s="1"/>
  <c r="D334" i="1"/>
  <c r="C334" i="1"/>
  <c r="G334" i="1" s="1"/>
  <c r="D333" i="1"/>
  <c r="G333" i="1" s="1"/>
  <c r="C333" i="1"/>
  <c r="G332" i="1"/>
  <c r="D332" i="1"/>
  <c r="C332" i="1"/>
  <c r="H332" i="1" s="1"/>
  <c r="D331" i="1"/>
  <c r="H331" i="1" s="1"/>
  <c r="C331" i="1"/>
  <c r="H330" i="1"/>
  <c r="G330" i="1"/>
  <c r="D330" i="1"/>
  <c r="C330" i="1"/>
  <c r="H329" i="1"/>
  <c r="D329" i="1"/>
  <c r="C329" i="1"/>
  <c r="G329" i="1" s="1"/>
  <c r="D328" i="1"/>
  <c r="C328" i="1"/>
  <c r="D327" i="1"/>
  <c r="H327" i="1" s="1"/>
  <c r="C327" i="1"/>
  <c r="H326" i="1"/>
  <c r="G326" i="1"/>
  <c r="D326" i="1"/>
  <c r="C326" i="1"/>
  <c r="H325" i="1"/>
  <c r="D325" i="1"/>
  <c r="C325" i="1"/>
  <c r="G325" i="1" s="1"/>
  <c r="D324" i="1"/>
  <c r="G324" i="1" s="1"/>
  <c r="C324" i="1"/>
  <c r="G323" i="1"/>
  <c r="D323" i="1"/>
  <c r="H323" i="1" s="1"/>
  <c r="C323" i="1"/>
  <c r="D322" i="1"/>
  <c r="H322" i="1" s="1"/>
  <c r="C322" i="1"/>
  <c r="H321" i="1"/>
  <c r="G321" i="1"/>
  <c r="D321" i="1"/>
  <c r="C321" i="1"/>
  <c r="D320" i="1"/>
  <c r="C320" i="1"/>
  <c r="G320" i="1" s="1"/>
  <c r="D319" i="1"/>
  <c r="C319" i="1"/>
  <c r="D318" i="1"/>
  <c r="H318" i="1" s="1"/>
  <c r="C318" i="1"/>
  <c r="H317" i="1"/>
  <c r="D317" i="1"/>
  <c r="C317" i="1"/>
  <c r="G317" i="1" s="1"/>
  <c r="D316" i="1"/>
  <c r="D315" i="1"/>
  <c r="G315" i="1" s="1"/>
  <c r="C315" i="1"/>
  <c r="G314" i="1"/>
  <c r="D314" i="1"/>
  <c r="C314" i="1"/>
  <c r="H314" i="1" s="1"/>
  <c r="D313" i="1"/>
  <c r="H313" i="1" s="1"/>
  <c r="C313" i="1"/>
  <c r="H312" i="1"/>
  <c r="G312" i="1"/>
  <c r="D312" i="1"/>
  <c r="C312" i="1"/>
  <c r="D311" i="1"/>
  <c r="C311" i="1"/>
  <c r="G311" i="1" s="1"/>
  <c r="D310" i="1"/>
  <c r="C310" i="1"/>
  <c r="D309" i="1"/>
  <c r="H309" i="1" s="1"/>
  <c r="C309" i="1"/>
  <c r="H308" i="1"/>
  <c r="D308" i="1"/>
  <c r="C308" i="1"/>
  <c r="G308" i="1" s="1"/>
  <c r="D307" i="1"/>
  <c r="C307" i="1"/>
  <c r="G307" i="1" s="1"/>
  <c r="D306" i="1"/>
  <c r="G306" i="1" s="1"/>
  <c r="C306" i="1"/>
  <c r="G305" i="1"/>
  <c r="D305" i="1"/>
  <c r="H305" i="1" s="1"/>
  <c r="C305" i="1"/>
  <c r="D304" i="1"/>
  <c r="H304" i="1" s="1"/>
  <c r="C304" i="1"/>
  <c r="H302" i="1"/>
  <c r="D302" i="1"/>
  <c r="C302" i="1"/>
  <c r="G302" i="1" s="1"/>
  <c r="D301" i="1"/>
  <c r="C301" i="1"/>
  <c r="G301" i="1" s="1"/>
  <c r="D300" i="1"/>
  <c r="G300" i="1" s="1"/>
  <c r="C300" i="1"/>
  <c r="G299" i="1"/>
  <c r="D299" i="1"/>
  <c r="C299" i="1"/>
  <c r="H299" i="1" s="1"/>
  <c r="D298" i="1"/>
  <c r="H298" i="1" s="1"/>
  <c r="C298" i="1"/>
  <c r="D294" i="1"/>
  <c r="H294" i="1" s="1"/>
  <c r="C294" i="1"/>
  <c r="G293" i="1"/>
  <c r="D293" i="1"/>
  <c r="H293" i="1" s="1"/>
  <c r="C293" i="1"/>
  <c r="D292" i="1"/>
  <c r="C292" i="1"/>
  <c r="H292" i="1" s="1"/>
  <c r="D291" i="1"/>
  <c r="C291" i="1"/>
  <c r="G290" i="1"/>
  <c r="D290" i="1"/>
  <c r="H290" i="1" s="1"/>
  <c r="C290" i="1"/>
  <c r="D289" i="1"/>
  <c r="C289" i="1"/>
  <c r="H289" i="1" s="1"/>
  <c r="D288" i="1"/>
  <c r="C288" i="1"/>
  <c r="H288" i="1" s="1"/>
  <c r="G287" i="1"/>
  <c r="D287" i="1"/>
  <c r="H287" i="1" s="1"/>
  <c r="C287" i="1"/>
  <c r="G286" i="1"/>
  <c r="D286" i="1"/>
  <c r="C286" i="1"/>
  <c r="H286" i="1" s="1"/>
  <c r="D285" i="1"/>
  <c r="H285" i="1" s="1"/>
  <c r="C285" i="1"/>
  <c r="G284" i="1"/>
  <c r="D284" i="1"/>
  <c r="H284" i="1" s="1"/>
  <c r="C284" i="1"/>
  <c r="D283" i="1"/>
  <c r="C283" i="1"/>
  <c r="H283" i="1" s="1"/>
  <c r="D282" i="1"/>
  <c r="C282" i="1"/>
  <c r="G281" i="1"/>
  <c r="D281" i="1"/>
  <c r="H281" i="1" s="1"/>
  <c r="C281" i="1"/>
  <c r="D280" i="1"/>
  <c r="C280" i="1"/>
  <c r="H280" i="1" s="1"/>
  <c r="D279" i="1"/>
  <c r="C279" i="1"/>
  <c r="H279" i="1" s="1"/>
  <c r="G278" i="1"/>
  <c r="D278" i="1"/>
  <c r="H278" i="1" s="1"/>
  <c r="C278" i="1"/>
  <c r="G277" i="1"/>
  <c r="D277" i="1"/>
  <c r="C277" i="1"/>
  <c r="H277" i="1" s="1"/>
  <c r="D276" i="1"/>
  <c r="H276" i="1" s="1"/>
  <c r="C276" i="1"/>
  <c r="G275" i="1"/>
  <c r="D275" i="1"/>
  <c r="H275" i="1" s="1"/>
  <c r="C275" i="1"/>
  <c r="D274" i="1"/>
  <c r="C274" i="1"/>
  <c r="H274" i="1" s="1"/>
  <c r="D273" i="1"/>
  <c r="C273" i="1"/>
  <c r="G272" i="1"/>
  <c r="D272" i="1"/>
  <c r="H272" i="1" s="1"/>
  <c r="C272" i="1"/>
  <c r="D271" i="1"/>
  <c r="C271" i="1"/>
  <c r="H271" i="1" s="1"/>
  <c r="D270" i="1"/>
  <c r="C270" i="1"/>
  <c r="H270" i="1" s="1"/>
  <c r="H268" i="1"/>
  <c r="D268" i="1"/>
  <c r="C268" i="1"/>
  <c r="G268" i="1" s="1"/>
  <c r="D267" i="1"/>
  <c r="C267" i="1"/>
  <c r="G267" i="1" s="1"/>
  <c r="D266" i="1"/>
  <c r="H266" i="1" s="1"/>
  <c r="C266" i="1"/>
  <c r="H265" i="1"/>
  <c r="G265" i="1"/>
  <c r="D265" i="1"/>
  <c r="C265" i="1"/>
  <c r="H264" i="1"/>
  <c r="D264" i="1"/>
  <c r="C264" i="1"/>
  <c r="G264" i="1" s="1"/>
  <c r="D263" i="1"/>
  <c r="H263" i="1" s="1"/>
  <c r="C263" i="1"/>
  <c r="H262" i="1"/>
  <c r="D262" i="1"/>
  <c r="C262" i="1"/>
  <c r="G262" i="1" s="1"/>
  <c r="D261" i="1"/>
  <c r="C261" i="1"/>
  <c r="G261" i="1" s="1"/>
  <c r="D260" i="1"/>
  <c r="H260" i="1" s="1"/>
  <c r="C260" i="1"/>
  <c r="H259" i="1"/>
  <c r="D259" i="1"/>
  <c r="C259" i="1"/>
  <c r="G259" i="1" s="1"/>
  <c r="D258" i="1"/>
  <c r="D257" i="1"/>
  <c r="H257" i="1" s="1"/>
  <c r="C257" i="1"/>
  <c r="H256" i="1"/>
  <c r="G256" i="1"/>
  <c r="D256" i="1"/>
  <c r="C256" i="1"/>
  <c r="H255" i="1"/>
  <c r="D255" i="1"/>
  <c r="C255" i="1"/>
  <c r="G255" i="1" s="1"/>
  <c r="D254" i="1"/>
  <c r="H254" i="1" s="1"/>
  <c r="C254" i="1"/>
  <c r="H253" i="1"/>
  <c r="D253" i="1"/>
  <c r="C253" i="1"/>
  <c r="G253" i="1" s="1"/>
  <c r="D252" i="1"/>
  <c r="C252" i="1"/>
  <c r="G252" i="1" s="1"/>
  <c r="D251" i="1"/>
  <c r="H251" i="1" s="1"/>
  <c r="C251" i="1"/>
  <c r="H250" i="1"/>
  <c r="D250" i="1"/>
  <c r="C250" i="1"/>
  <c r="G250" i="1" s="1"/>
  <c r="D249" i="1"/>
  <c r="C249" i="1"/>
  <c r="G249" i="1" s="1"/>
  <c r="D248" i="1"/>
  <c r="H248" i="1" s="1"/>
  <c r="C248" i="1"/>
  <c r="H247" i="1"/>
  <c r="G247" i="1"/>
  <c r="D247" i="1"/>
  <c r="C247" i="1"/>
  <c r="H246" i="1"/>
  <c r="D246" i="1"/>
  <c r="C246" i="1"/>
  <c r="G246" i="1" s="1"/>
  <c r="D245" i="1"/>
  <c r="H245" i="1" s="1"/>
  <c r="C245" i="1"/>
  <c r="H244" i="1"/>
  <c r="D244" i="1"/>
  <c r="C244" i="1"/>
  <c r="G244" i="1" s="1"/>
  <c r="D243" i="1"/>
  <c r="C243" i="1"/>
  <c r="G243" i="1" s="1"/>
  <c r="G242" i="1"/>
  <c r="D242" i="1"/>
  <c r="H242" i="1" s="1"/>
  <c r="C242" i="1"/>
  <c r="G241" i="1"/>
  <c r="D241" i="1"/>
  <c r="C241" i="1"/>
  <c r="H241" i="1" s="1"/>
  <c r="D240" i="1"/>
  <c r="H240" i="1" s="1"/>
  <c r="C240" i="1"/>
  <c r="H239" i="1"/>
  <c r="D239" i="1"/>
  <c r="G239" i="1" s="1"/>
  <c r="C239" i="1"/>
  <c r="D238" i="1"/>
  <c r="H238" i="1" s="1"/>
  <c r="C238" i="1"/>
  <c r="G238" i="1" s="1"/>
  <c r="D237" i="1"/>
  <c r="C237" i="1"/>
  <c r="G237" i="1" s="1"/>
  <c r="G236" i="1"/>
  <c r="D236" i="1"/>
  <c r="H236" i="1" s="1"/>
  <c r="C236" i="1"/>
  <c r="D235" i="1"/>
  <c r="C235" i="1"/>
  <c r="H235" i="1" s="1"/>
  <c r="D234" i="1"/>
  <c r="C234" i="1"/>
  <c r="D233" i="1"/>
  <c r="H233" i="1" s="1"/>
  <c r="C233" i="1"/>
  <c r="D232" i="1"/>
  <c r="H232" i="1" s="1"/>
  <c r="C232" i="1"/>
  <c r="H231" i="1"/>
  <c r="D231" i="1"/>
  <c r="C231" i="1"/>
  <c r="G231" i="1" s="1"/>
  <c r="H230" i="1"/>
  <c r="G230" i="1"/>
  <c r="D230" i="1"/>
  <c r="C230" i="1"/>
  <c r="D229" i="1"/>
  <c r="C229" i="1"/>
  <c r="H229" i="1" s="1"/>
  <c r="D228" i="1"/>
  <c r="C228" i="1"/>
  <c r="H228" i="1" s="1"/>
  <c r="D227" i="1"/>
  <c r="H227" i="1" s="1"/>
  <c r="C227" i="1"/>
  <c r="H226" i="1"/>
  <c r="D226" i="1"/>
  <c r="C226" i="1"/>
  <c r="G226" i="1" s="1"/>
  <c r="D225" i="1"/>
  <c r="C225" i="1"/>
  <c r="G225" i="1" s="1"/>
  <c r="G224" i="1"/>
  <c r="D224" i="1"/>
  <c r="H224" i="1" s="1"/>
  <c r="C224" i="1"/>
  <c r="G223" i="1"/>
  <c r="D223" i="1"/>
  <c r="C223" i="1"/>
  <c r="H223" i="1" s="1"/>
  <c r="D222" i="1"/>
  <c r="H222" i="1" s="1"/>
  <c r="C222" i="1"/>
  <c r="H221" i="1"/>
  <c r="D221" i="1"/>
  <c r="G221" i="1" s="1"/>
  <c r="C221" i="1"/>
  <c r="D220" i="1"/>
  <c r="H220" i="1" s="1"/>
  <c r="C220" i="1"/>
  <c r="G220" i="1" s="1"/>
  <c r="D219" i="1"/>
  <c r="C219" i="1"/>
  <c r="G219" i="1" s="1"/>
  <c r="G218" i="1"/>
  <c r="D218" i="1"/>
  <c r="H218" i="1" s="1"/>
  <c r="C218" i="1"/>
  <c r="D217" i="1"/>
  <c r="C217" i="1"/>
  <c r="H217" i="1" s="1"/>
  <c r="D216" i="1"/>
  <c r="C216" i="1"/>
  <c r="D215" i="1"/>
  <c r="H215" i="1" s="1"/>
  <c r="C215" i="1"/>
  <c r="D214" i="1"/>
  <c r="H214" i="1" s="1"/>
  <c r="C214" i="1"/>
  <c r="H213" i="1"/>
  <c r="D213" i="1"/>
  <c r="C213" i="1"/>
  <c r="G213" i="1" s="1"/>
  <c r="H212" i="1"/>
  <c r="G212" i="1"/>
  <c r="D212" i="1"/>
  <c r="C212" i="1"/>
  <c r="D211" i="1"/>
  <c r="C211" i="1"/>
  <c r="H211" i="1" s="1"/>
  <c r="D210" i="1"/>
  <c r="C210" i="1"/>
  <c r="H210" i="1" s="1"/>
  <c r="D209" i="1"/>
  <c r="H209" i="1" s="1"/>
  <c r="C209" i="1"/>
  <c r="H208" i="1"/>
  <c r="D208" i="1"/>
  <c r="C208" i="1"/>
  <c r="G208" i="1" s="1"/>
  <c r="D207" i="1"/>
  <c r="C207" i="1"/>
  <c r="G207" i="1" s="1"/>
  <c r="G206" i="1"/>
  <c r="D206" i="1"/>
  <c r="H206" i="1" s="1"/>
  <c r="C206" i="1"/>
  <c r="G205" i="1"/>
  <c r="D205" i="1"/>
  <c r="C205" i="1"/>
  <c r="H205" i="1" s="1"/>
  <c r="D204" i="1"/>
  <c r="H204" i="1" s="1"/>
  <c r="C204" i="1"/>
  <c r="H203" i="1"/>
  <c r="D203" i="1"/>
  <c r="G203" i="1" s="1"/>
  <c r="C203" i="1"/>
  <c r="D202" i="1"/>
  <c r="H202" i="1" s="1"/>
  <c r="C202" i="1"/>
  <c r="G202" i="1" s="1"/>
  <c r="D201" i="1"/>
  <c r="C201" i="1"/>
  <c r="G201" i="1" s="1"/>
  <c r="G200" i="1"/>
  <c r="D200" i="1"/>
  <c r="C200" i="1"/>
  <c r="H200" i="1" s="1"/>
  <c r="D199" i="1"/>
  <c r="C199" i="1"/>
  <c r="H199" i="1" s="1"/>
  <c r="D198" i="1"/>
  <c r="G197" i="1"/>
  <c r="D197" i="1"/>
  <c r="C197" i="1"/>
  <c r="H197" i="1" s="1"/>
  <c r="D196" i="1"/>
  <c r="C196" i="1"/>
  <c r="H196" i="1" s="1"/>
  <c r="D195" i="1"/>
  <c r="C195" i="1"/>
  <c r="H195" i="1" s="1"/>
  <c r="G194" i="1"/>
  <c r="D194" i="1"/>
  <c r="C194" i="1"/>
  <c r="H194" i="1" s="1"/>
  <c r="D193" i="1"/>
  <c r="C193" i="1"/>
  <c r="H193" i="1" s="1"/>
  <c r="D192" i="1"/>
  <c r="C192" i="1"/>
  <c r="H192" i="1" s="1"/>
  <c r="G191" i="1"/>
  <c r="D191" i="1"/>
  <c r="C191" i="1"/>
  <c r="H191" i="1" s="1"/>
  <c r="D190" i="1"/>
  <c r="C190" i="1"/>
  <c r="G190" i="1" s="1"/>
  <c r="D189" i="1"/>
  <c r="C189" i="1"/>
  <c r="H189" i="1" s="1"/>
  <c r="G188" i="1"/>
  <c r="D188" i="1"/>
  <c r="C188" i="1"/>
  <c r="H188" i="1" s="1"/>
  <c r="D187" i="1"/>
  <c r="C187" i="1"/>
  <c r="H187" i="1" s="1"/>
  <c r="D186" i="1"/>
  <c r="C186" i="1"/>
  <c r="H186" i="1" s="1"/>
  <c r="G185" i="1"/>
  <c r="D185" i="1"/>
  <c r="C185" i="1"/>
  <c r="H185" i="1" s="1"/>
  <c r="D184" i="1"/>
  <c r="C184" i="1"/>
  <c r="H184" i="1" s="1"/>
  <c r="D183" i="1"/>
  <c r="C183" i="1"/>
  <c r="H183" i="1" s="1"/>
  <c r="G182" i="1"/>
  <c r="D182" i="1"/>
  <c r="C182" i="1"/>
  <c r="H182" i="1" s="1"/>
  <c r="D181" i="1"/>
  <c r="C181" i="1"/>
  <c r="H181" i="1" s="1"/>
  <c r="D180" i="1"/>
  <c r="C180" i="1"/>
  <c r="H180" i="1" s="1"/>
  <c r="G179" i="1"/>
  <c r="D179" i="1"/>
  <c r="C179" i="1"/>
  <c r="H179" i="1" s="1"/>
  <c r="D178" i="1"/>
  <c r="C178" i="1"/>
  <c r="H178" i="1" s="1"/>
  <c r="D177" i="1"/>
  <c r="C177" i="1"/>
  <c r="H177" i="1" s="1"/>
  <c r="G176" i="1"/>
  <c r="D176" i="1"/>
  <c r="C176" i="1"/>
  <c r="H176" i="1" s="1"/>
  <c r="D175" i="1"/>
  <c r="C175" i="1"/>
  <c r="H175" i="1" s="1"/>
  <c r="D174" i="1"/>
  <c r="C174" i="1"/>
  <c r="H174" i="1" s="1"/>
  <c r="G173" i="1"/>
  <c r="D173" i="1"/>
  <c r="C173" i="1"/>
  <c r="H173" i="1" s="1"/>
  <c r="D172" i="1"/>
  <c r="C172" i="1"/>
  <c r="G172" i="1" s="1"/>
  <c r="D171" i="1"/>
  <c r="C171" i="1"/>
  <c r="H171" i="1" s="1"/>
  <c r="G170" i="1"/>
  <c r="D170" i="1"/>
  <c r="C170" i="1"/>
  <c r="H170" i="1" s="1"/>
  <c r="D169" i="1"/>
  <c r="C169" i="1"/>
  <c r="H169" i="1" s="1"/>
  <c r="D168" i="1"/>
  <c r="C168" i="1"/>
  <c r="H168" i="1" s="1"/>
  <c r="G167" i="1"/>
  <c r="D167" i="1"/>
  <c r="C167" i="1"/>
  <c r="H167" i="1" s="1"/>
  <c r="D166" i="1"/>
  <c r="C166" i="1"/>
  <c r="G166" i="1" s="1"/>
  <c r="D165" i="1"/>
  <c r="C165" i="1"/>
  <c r="H165" i="1" s="1"/>
  <c r="G164" i="1"/>
  <c r="D164" i="1"/>
  <c r="C164" i="1"/>
  <c r="H164" i="1" s="1"/>
  <c r="D163" i="1"/>
  <c r="C163" i="1"/>
  <c r="H163" i="1" s="1"/>
  <c r="D162" i="1"/>
  <c r="C162" i="1"/>
  <c r="H162" i="1" s="1"/>
  <c r="G161" i="1"/>
  <c r="D161" i="1"/>
  <c r="C161" i="1"/>
  <c r="H161" i="1" s="1"/>
  <c r="D160" i="1"/>
  <c r="C160" i="1"/>
  <c r="G160" i="1" s="1"/>
  <c r="D159" i="1"/>
  <c r="C159" i="1"/>
  <c r="H159" i="1" s="1"/>
  <c r="G158" i="1"/>
  <c r="D158" i="1"/>
  <c r="C158" i="1"/>
  <c r="H158" i="1" s="1"/>
  <c r="D157" i="1"/>
  <c r="C157" i="1"/>
  <c r="H157" i="1" s="1"/>
  <c r="D156" i="1"/>
  <c r="C156" i="1"/>
  <c r="H156" i="1" s="1"/>
  <c r="G155" i="1"/>
  <c r="D155" i="1"/>
  <c r="C155" i="1"/>
  <c r="H155" i="1" s="1"/>
  <c r="D154" i="1"/>
  <c r="C154" i="1"/>
  <c r="G154" i="1" s="1"/>
  <c r="D153" i="1"/>
  <c r="C153" i="1"/>
  <c r="H153" i="1" s="1"/>
  <c r="G152" i="1"/>
  <c r="D152" i="1"/>
  <c r="C152" i="1"/>
  <c r="H152" i="1" s="1"/>
  <c r="D151" i="1"/>
  <c r="C151" i="1"/>
  <c r="H151" i="1" s="1"/>
  <c r="D150" i="1"/>
  <c r="C150" i="1"/>
  <c r="H150" i="1" s="1"/>
  <c r="G149" i="1"/>
  <c r="D149" i="1"/>
  <c r="C149" i="1"/>
  <c r="H149" i="1" s="1"/>
  <c r="D147" i="1"/>
  <c r="C147" i="1"/>
  <c r="H147" i="1" s="1"/>
  <c r="G146" i="1"/>
  <c r="D146" i="1"/>
  <c r="C146" i="1"/>
  <c r="H146" i="1" s="1"/>
  <c r="D145" i="1"/>
  <c r="C145" i="1"/>
  <c r="G145" i="1" s="1"/>
  <c r="D144" i="1"/>
  <c r="C144" i="1"/>
  <c r="H144" i="1" s="1"/>
  <c r="G143" i="1"/>
  <c r="D143" i="1"/>
  <c r="C143" i="1"/>
  <c r="H143" i="1" s="1"/>
  <c r="D142" i="1"/>
  <c r="C142" i="1"/>
  <c r="H142" i="1" s="1"/>
  <c r="D141" i="1"/>
  <c r="C141" i="1"/>
  <c r="H141" i="1" s="1"/>
  <c r="G140" i="1"/>
  <c r="D140" i="1"/>
  <c r="C140" i="1"/>
  <c r="H140" i="1" s="1"/>
  <c r="D139" i="1"/>
  <c r="C139" i="1"/>
  <c r="H139" i="1" s="1"/>
  <c r="D138" i="1"/>
  <c r="C138" i="1"/>
  <c r="H138" i="1" s="1"/>
  <c r="G137" i="1"/>
  <c r="D137" i="1"/>
  <c r="C137" i="1"/>
  <c r="H137" i="1" s="1"/>
  <c r="D136" i="1"/>
  <c r="C136" i="1"/>
  <c r="H136" i="1" s="1"/>
  <c r="D135" i="1"/>
  <c r="C135" i="1"/>
  <c r="H135" i="1" s="1"/>
  <c r="G134" i="1"/>
  <c r="D134" i="1"/>
  <c r="C134" i="1"/>
  <c r="H134" i="1" s="1"/>
  <c r="D133" i="1"/>
  <c r="C133" i="1"/>
  <c r="H133" i="1" s="1"/>
  <c r="D132" i="1"/>
  <c r="C132" i="1"/>
  <c r="H132" i="1" s="1"/>
  <c r="G131" i="1"/>
  <c r="D131" i="1"/>
  <c r="C131" i="1"/>
  <c r="H131" i="1" s="1"/>
  <c r="D130" i="1"/>
  <c r="C130" i="1"/>
  <c r="G130" i="1" s="1"/>
  <c r="D129" i="1"/>
  <c r="C129" i="1"/>
  <c r="H129" i="1" s="1"/>
  <c r="G128" i="1"/>
  <c r="D128" i="1"/>
  <c r="C128" i="1"/>
  <c r="H128" i="1" s="1"/>
  <c r="D127" i="1"/>
  <c r="C127" i="1"/>
  <c r="G127" i="1" s="1"/>
  <c r="D126" i="1"/>
  <c r="C126" i="1"/>
  <c r="H126" i="1" s="1"/>
  <c r="G125" i="1"/>
  <c r="D125" i="1"/>
  <c r="C125" i="1"/>
  <c r="H125" i="1" s="1"/>
  <c r="D124" i="1"/>
  <c r="C124" i="1"/>
  <c r="G124" i="1" s="1"/>
  <c r="D123" i="1"/>
  <c r="C123" i="1"/>
  <c r="H123" i="1" s="1"/>
  <c r="G122" i="1"/>
  <c r="D122" i="1"/>
  <c r="C122" i="1"/>
  <c r="H122" i="1" s="1"/>
  <c r="D121" i="1"/>
  <c r="D120" i="1"/>
  <c r="C120" i="1"/>
  <c r="H120" i="1" s="1"/>
  <c r="G119" i="1"/>
  <c r="D119" i="1"/>
  <c r="C119" i="1"/>
  <c r="H119" i="1" s="1"/>
  <c r="D118" i="1"/>
  <c r="C118" i="1"/>
  <c r="G118" i="1" s="1"/>
  <c r="D117" i="1"/>
  <c r="C117" i="1"/>
  <c r="H117" i="1" s="1"/>
  <c r="G116" i="1"/>
  <c r="D116" i="1"/>
  <c r="C116" i="1"/>
  <c r="H116" i="1" s="1"/>
  <c r="D115" i="1"/>
  <c r="C115" i="1"/>
  <c r="G115" i="1" s="1"/>
  <c r="D114" i="1"/>
  <c r="C114" i="1"/>
  <c r="H114" i="1" s="1"/>
  <c r="G113" i="1"/>
  <c r="D113" i="1"/>
  <c r="C113" i="1"/>
  <c r="H113" i="1" s="1"/>
  <c r="D112" i="1"/>
  <c r="C112" i="1"/>
  <c r="G112" i="1" s="1"/>
  <c r="D111" i="1"/>
  <c r="C111" i="1"/>
  <c r="H111" i="1" s="1"/>
  <c r="G110" i="1"/>
  <c r="D110" i="1"/>
  <c r="C110" i="1"/>
  <c r="H110" i="1" s="1"/>
  <c r="D109" i="1"/>
  <c r="C109" i="1"/>
  <c r="G109" i="1" s="1"/>
  <c r="D108" i="1"/>
  <c r="C108" i="1"/>
  <c r="H108" i="1" s="1"/>
  <c r="G107" i="1"/>
  <c r="D107" i="1"/>
  <c r="C107" i="1"/>
  <c r="H107" i="1" s="1"/>
  <c r="D106" i="1"/>
  <c r="C106" i="1"/>
  <c r="H106" i="1" s="1"/>
  <c r="D105" i="1"/>
  <c r="C105" i="1"/>
  <c r="H105" i="1" s="1"/>
  <c r="G104" i="1"/>
  <c r="D104" i="1"/>
  <c r="C104" i="1"/>
  <c r="H104" i="1" s="1"/>
  <c r="D103" i="1"/>
  <c r="C103" i="1"/>
  <c r="H103" i="1" s="1"/>
  <c r="D102" i="1"/>
  <c r="G101" i="1"/>
  <c r="D101" i="1"/>
  <c r="C101" i="1"/>
  <c r="H101" i="1" s="1"/>
  <c r="D100" i="1"/>
  <c r="C100" i="1"/>
  <c r="G100" i="1" s="1"/>
  <c r="D99" i="1"/>
  <c r="C99" i="1"/>
  <c r="H99" i="1" s="1"/>
  <c r="G98" i="1"/>
  <c r="D98" i="1"/>
  <c r="C98" i="1"/>
  <c r="H98" i="1" s="1"/>
  <c r="D97" i="1"/>
  <c r="C97" i="1"/>
  <c r="H97" i="1" s="1"/>
  <c r="D96" i="1"/>
  <c r="C96" i="1"/>
  <c r="H96" i="1" s="1"/>
  <c r="G95" i="1"/>
  <c r="D95" i="1"/>
  <c r="C95" i="1"/>
  <c r="H95" i="1" s="1"/>
  <c r="D94" i="1"/>
  <c r="C94" i="1"/>
  <c r="G94" i="1" s="1"/>
  <c r="D93" i="1"/>
  <c r="C93" i="1"/>
  <c r="H93" i="1" s="1"/>
  <c r="G92" i="1"/>
  <c r="D92" i="1"/>
  <c r="C92" i="1"/>
  <c r="H92" i="1" s="1"/>
  <c r="D91" i="1"/>
  <c r="C91" i="1"/>
  <c r="G91" i="1" s="1"/>
  <c r="D90" i="1"/>
  <c r="C90" i="1"/>
  <c r="H90" i="1" s="1"/>
  <c r="G89" i="1"/>
  <c r="D89" i="1"/>
  <c r="C89" i="1"/>
  <c r="H89" i="1" s="1"/>
  <c r="D88" i="1"/>
  <c r="C88" i="1"/>
  <c r="H88" i="1" s="1"/>
  <c r="D87" i="1"/>
  <c r="C87" i="1"/>
  <c r="H87" i="1" s="1"/>
  <c r="G86" i="1"/>
  <c r="D86" i="1"/>
  <c r="C86" i="1"/>
  <c r="H86" i="1" s="1"/>
  <c r="D85" i="1"/>
  <c r="C85" i="1"/>
  <c r="H85" i="1" s="1"/>
  <c r="D84" i="1"/>
  <c r="C84" i="1"/>
  <c r="H84" i="1" s="1"/>
  <c r="G83" i="1"/>
  <c r="D83" i="1"/>
  <c r="C83" i="1"/>
  <c r="H83" i="1" s="1"/>
  <c r="D82" i="1"/>
  <c r="C82" i="1"/>
  <c r="H82" i="1" s="1"/>
  <c r="D81" i="1"/>
  <c r="C81" i="1"/>
  <c r="H81" i="1" s="1"/>
  <c r="G80" i="1"/>
  <c r="D80" i="1"/>
  <c r="C80" i="1"/>
  <c r="H80" i="1" s="1"/>
  <c r="D79" i="1"/>
  <c r="C79" i="1"/>
  <c r="H79" i="1" s="1"/>
  <c r="D78" i="1"/>
  <c r="G77" i="1"/>
  <c r="D77" i="1"/>
  <c r="C77" i="1"/>
  <c r="H77" i="1" s="1"/>
  <c r="D76" i="1"/>
  <c r="C76" i="1"/>
  <c r="H76" i="1" s="1"/>
  <c r="D75" i="1"/>
  <c r="C75" i="1"/>
  <c r="H75" i="1" s="1"/>
  <c r="G74" i="1"/>
  <c r="D74" i="1"/>
  <c r="C74" i="1"/>
  <c r="H74" i="1" s="1"/>
  <c r="D73" i="1"/>
  <c r="C73" i="1"/>
  <c r="H73" i="1" s="1"/>
  <c r="D72" i="1"/>
  <c r="C72" i="1"/>
  <c r="H72" i="1" s="1"/>
  <c r="G71" i="1"/>
  <c r="D71" i="1"/>
  <c r="C71" i="1"/>
  <c r="H71" i="1" s="1"/>
  <c r="D70" i="1"/>
  <c r="C70" i="1"/>
  <c r="G70" i="1" s="1"/>
  <c r="D69" i="1"/>
  <c r="C69" i="1"/>
  <c r="H69" i="1" s="1"/>
  <c r="G68" i="1"/>
  <c r="D68" i="1"/>
  <c r="C68" i="1"/>
  <c r="H68" i="1" s="1"/>
  <c r="D67" i="1"/>
  <c r="C67" i="1"/>
  <c r="H67" i="1" s="1"/>
  <c r="D66" i="1"/>
  <c r="C66" i="1"/>
  <c r="H66" i="1" s="1"/>
  <c r="G65" i="1"/>
  <c r="D65" i="1"/>
  <c r="C65" i="1"/>
  <c r="H65" i="1" s="1"/>
  <c r="D64" i="1"/>
  <c r="C64" i="1"/>
  <c r="G64" i="1" s="1"/>
  <c r="D63" i="1"/>
  <c r="C63" i="1"/>
  <c r="H63" i="1" s="1"/>
  <c r="G62" i="1"/>
  <c r="D62" i="1"/>
  <c r="C62" i="1"/>
  <c r="H62" i="1" s="1"/>
  <c r="D61" i="1"/>
  <c r="C61" i="1"/>
  <c r="H61" i="1" s="1"/>
  <c r="D60" i="1"/>
  <c r="C60" i="1"/>
  <c r="H60" i="1" s="1"/>
  <c r="G59" i="1"/>
  <c r="D59" i="1"/>
  <c r="C59" i="1"/>
  <c r="H59" i="1" s="1"/>
  <c r="D58" i="1"/>
  <c r="C58" i="1"/>
  <c r="G58" i="1" s="1"/>
  <c r="D57" i="1"/>
  <c r="C57" i="1"/>
  <c r="H57" i="1" s="1"/>
  <c r="G56" i="1"/>
  <c r="D56" i="1"/>
  <c r="C56" i="1"/>
  <c r="H56" i="1" s="1"/>
  <c r="D55" i="1"/>
  <c r="C55" i="1"/>
  <c r="H55" i="1" s="1"/>
  <c r="D54" i="1"/>
  <c r="C54" i="1"/>
  <c r="H54" i="1" s="1"/>
  <c r="G53" i="1"/>
  <c r="D53" i="1"/>
  <c r="C53" i="1"/>
  <c r="H53" i="1" s="1"/>
  <c r="D52" i="1"/>
  <c r="C52" i="1"/>
  <c r="G52" i="1" s="1"/>
  <c r="D51" i="1"/>
  <c r="C51" i="1"/>
  <c r="H51" i="1" s="1"/>
  <c r="G50" i="1"/>
  <c r="D50" i="1"/>
  <c r="C50" i="1"/>
  <c r="H50" i="1" s="1"/>
  <c r="D49" i="1"/>
  <c r="C49" i="1"/>
  <c r="H49" i="1" s="1"/>
  <c r="D48" i="1"/>
  <c r="C48" i="1"/>
  <c r="H48" i="1" s="1"/>
  <c r="G47" i="1"/>
  <c r="D47" i="1"/>
  <c r="C47" i="1"/>
  <c r="H47" i="1" s="1"/>
  <c r="D46" i="1"/>
  <c r="C46" i="1"/>
  <c r="G46" i="1" s="1"/>
  <c r="D45" i="1"/>
  <c r="G44" i="1"/>
  <c r="D44" i="1"/>
  <c r="C44" i="1"/>
  <c r="H44" i="1" s="1"/>
  <c r="D43" i="1"/>
  <c r="C43" i="1"/>
  <c r="H43" i="1" s="1"/>
  <c r="D42" i="1"/>
  <c r="C42" i="1"/>
  <c r="H42" i="1" s="1"/>
  <c r="G41" i="1"/>
  <c r="D41" i="1"/>
  <c r="C41" i="1"/>
  <c r="H41" i="1" s="1"/>
  <c r="D40" i="1"/>
  <c r="C40" i="1"/>
  <c r="H40" i="1" s="1"/>
  <c r="D39" i="1"/>
  <c r="C39" i="1"/>
  <c r="H39" i="1" s="1"/>
  <c r="G38" i="1"/>
  <c r="D38" i="1"/>
  <c r="C38" i="1"/>
  <c r="H38" i="1" s="1"/>
  <c r="D37" i="1"/>
  <c r="C37" i="1"/>
  <c r="G37" i="1" s="1"/>
  <c r="D36" i="1"/>
  <c r="C36" i="1"/>
  <c r="H36" i="1" s="1"/>
  <c r="G35" i="1"/>
  <c r="D35" i="1"/>
  <c r="C35" i="1"/>
  <c r="H35" i="1" s="1"/>
  <c r="D34" i="1"/>
  <c r="C34" i="1"/>
  <c r="H34" i="1" s="1"/>
  <c r="D33" i="1"/>
  <c r="C33" i="1"/>
  <c r="H33" i="1" s="1"/>
  <c r="G32" i="1"/>
  <c r="D32" i="1"/>
  <c r="C32" i="1"/>
  <c r="H32" i="1" s="1"/>
  <c r="D31" i="1"/>
  <c r="C31" i="1"/>
  <c r="G31" i="1" s="1"/>
  <c r="D30" i="1"/>
  <c r="C30" i="1"/>
  <c r="H30" i="1" s="1"/>
  <c r="G29" i="1"/>
  <c r="D29" i="1"/>
  <c r="C29" i="1"/>
  <c r="H29" i="1" s="1"/>
  <c r="D28" i="1"/>
  <c r="C28" i="1"/>
  <c r="G28" i="1" s="1"/>
  <c r="D27" i="1"/>
  <c r="C27" i="1"/>
  <c r="H27" i="1" s="1"/>
  <c r="G26" i="1"/>
  <c r="D26" i="1"/>
  <c r="C26" i="1"/>
  <c r="H26" i="1" s="1"/>
  <c r="D25" i="1"/>
  <c r="C25" i="1"/>
  <c r="H25" i="1" s="1"/>
  <c r="D24" i="1"/>
  <c r="C24" i="1"/>
  <c r="H24" i="1" s="1"/>
  <c r="G23" i="1"/>
  <c r="D23" i="1"/>
  <c r="C23" i="1"/>
  <c r="H23" i="1" s="1"/>
  <c r="D22" i="1"/>
  <c r="C22" i="1"/>
  <c r="G22" i="1" s="1"/>
  <c r="D21" i="1"/>
  <c r="C21" i="1"/>
  <c r="H21" i="1" s="1"/>
  <c r="G20" i="1"/>
  <c r="D20" i="1"/>
  <c r="C20" i="1"/>
  <c r="H20" i="1" s="1"/>
  <c r="D19" i="1"/>
  <c r="C19" i="1"/>
  <c r="H19" i="1" s="1"/>
  <c r="D18" i="1"/>
  <c r="C18" i="1"/>
  <c r="H18" i="1" s="1"/>
  <c r="G17" i="1"/>
  <c r="D17" i="1"/>
  <c r="C17" i="1"/>
  <c r="H17" i="1" s="1"/>
  <c r="D16" i="1"/>
  <c r="C16" i="1"/>
  <c r="G16" i="1" s="1"/>
  <c r="D15" i="1"/>
  <c r="C15" i="1"/>
  <c r="H15" i="1" s="1"/>
  <c r="G14" i="1"/>
  <c r="D14" i="1"/>
  <c r="C14" i="1"/>
  <c r="H14" i="1" s="1"/>
  <c r="D13" i="1"/>
  <c r="C13" i="1"/>
  <c r="G13" i="1" s="1"/>
  <c r="D12" i="1"/>
  <c r="C12" i="1"/>
  <c r="H12" i="1" s="1"/>
  <c r="G11" i="1"/>
  <c r="D11" i="1"/>
  <c r="C11" i="1"/>
  <c r="H11" i="1" s="1"/>
  <c r="D10" i="1"/>
  <c r="C10" i="1"/>
  <c r="H10" i="1" s="1"/>
  <c r="D9" i="1"/>
  <c r="C9" i="1"/>
  <c r="H9" i="1" s="1"/>
  <c r="G8" i="1"/>
  <c r="D8" i="1"/>
  <c r="C8" i="1"/>
  <c r="H8" i="1" s="1"/>
  <c r="D7" i="1"/>
  <c r="C7" i="1"/>
  <c r="G7" i="1" s="1"/>
  <c r="D6" i="1"/>
  <c r="C6" i="1"/>
  <c r="H6" i="1" s="1"/>
  <c r="G5" i="1"/>
  <c r="D5" i="1"/>
  <c r="C5" i="1"/>
  <c r="H5" i="1" s="1"/>
  <c r="D4" i="1"/>
  <c r="C4" i="1"/>
  <c r="H4" i="1" s="1"/>
  <c r="D3" i="1"/>
  <c r="H1392" i="1" l="1"/>
  <c r="D1301" i="1"/>
  <c r="G1301" i="1" s="1"/>
  <c r="E335" i="9"/>
  <c r="B335" i="9" s="1"/>
  <c r="H1302" i="1"/>
  <c r="C649" i="1"/>
  <c r="H649" i="1" s="1"/>
  <c r="E327" i="9"/>
  <c r="B327" i="9" s="1"/>
  <c r="E329" i="9"/>
  <c r="B329" i="9" s="1"/>
  <c r="H1297" i="1"/>
  <c r="H1291" i="1"/>
  <c r="D251" i="5"/>
  <c r="G1340" i="1"/>
  <c r="G1310" i="1"/>
  <c r="E322" i="9"/>
  <c r="B322" i="9" s="1"/>
  <c r="E324" i="9"/>
  <c r="B324" i="9" s="1"/>
  <c r="E36" i="9"/>
  <c r="B36" i="9" s="1"/>
  <c r="E326" i="9"/>
  <c r="B326" i="9" s="1"/>
  <c r="H1372" i="1"/>
  <c r="H1340" i="1"/>
  <c r="G1341" i="1"/>
  <c r="E318" i="9"/>
  <c r="B318" i="9" s="1"/>
  <c r="H1310" i="1"/>
  <c r="E317" i="9"/>
  <c r="B317" i="9" s="1"/>
  <c r="F236" i="9"/>
  <c r="B236" i="9" s="1"/>
  <c r="E37" i="9"/>
  <c r="B37" i="9" s="1"/>
  <c r="G1261" i="1"/>
  <c r="G1264" i="1"/>
  <c r="E303" i="9"/>
  <c r="E312" i="9"/>
  <c r="B312" i="9" s="1"/>
  <c r="E311" i="9"/>
  <c r="B311" i="9" s="1"/>
  <c r="H1295" i="1"/>
  <c r="G1291" i="1"/>
  <c r="E304" i="9"/>
  <c r="B304" i="9" s="1"/>
  <c r="D1260" i="1"/>
  <c r="H1260" i="1" s="1"/>
  <c r="E255" i="5"/>
  <c r="D1259" i="1" s="1"/>
  <c r="H1259" i="1" s="1"/>
  <c r="H1200" i="1"/>
  <c r="E340" i="9"/>
  <c r="B340" i="9" s="1"/>
  <c r="G1087" i="1"/>
  <c r="E307" i="9"/>
  <c r="B307" i="9" s="1"/>
  <c r="E320" i="9"/>
  <c r="B320" i="9" s="1"/>
  <c r="E31" i="9"/>
  <c r="B31" i="9" s="1"/>
  <c r="G310" i="1"/>
  <c r="H310" i="1"/>
  <c r="G364" i="1"/>
  <c r="H364" i="1"/>
  <c r="H693" i="1"/>
  <c r="G693" i="1"/>
  <c r="H716" i="1"/>
  <c r="G716" i="1"/>
  <c r="H741" i="1"/>
  <c r="G741" i="1"/>
  <c r="H884" i="1"/>
  <c r="G884" i="1"/>
  <c r="G204" i="1"/>
  <c r="G215" i="1"/>
  <c r="G222" i="1"/>
  <c r="G233" i="1"/>
  <c r="G240" i="1"/>
  <c r="G248" i="1"/>
  <c r="G257" i="1"/>
  <c r="G266" i="1"/>
  <c r="G276" i="1"/>
  <c r="G285" i="1"/>
  <c r="G294" i="1"/>
  <c r="H300" i="1"/>
  <c r="H306" i="1"/>
  <c r="G327" i="1"/>
  <c r="H333" i="1"/>
  <c r="G354" i="1"/>
  <c r="H360" i="1"/>
  <c r="H370" i="1"/>
  <c r="G383" i="1"/>
  <c r="H383" i="1"/>
  <c r="G391" i="1"/>
  <c r="H393" i="1"/>
  <c r="H395" i="1"/>
  <c r="G410" i="1"/>
  <c r="H410" i="1"/>
  <c r="G421" i="1"/>
  <c r="H423" i="1"/>
  <c r="H426" i="1"/>
  <c r="H428" i="1"/>
  <c r="G443" i="1"/>
  <c r="H443" i="1"/>
  <c r="G451" i="1"/>
  <c r="H453" i="1"/>
  <c r="H455" i="1"/>
  <c r="G464" i="1"/>
  <c r="H464" i="1"/>
  <c r="G472" i="1"/>
  <c r="H474" i="1"/>
  <c r="H476" i="1"/>
  <c r="G491" i="1"/>
  <c r="H491" i="1"/>
  <c r="H501" i="1"/>
  <c r="H503" i="1"/>
  <c r="H522" i="1"/>
  <c r="G522" i="1"/>
  <c r="G531" i="1"/>
  <c r="G558" i="1"/>
  <c r="G585" i="1"/>
  <c r="G686" i="1"/>
  <c r="H691" i="1"/>
  <c r="G691" i="1"/>
  <c r="H746" i="1"/>
  <c r="G746" i="1"/>
  <c r="H769" i="1"/>
  <c r="G769" i="1"/>
  <c r="H794" i="1"/>
  <c r="G794" i="1"/>
  <c r="H1077" i="1"/>
  <c r="G1077" i="1"/>
  <c r="H1140" i="1"/>
  <c r="H1172" i="1"/>
  <c r="G1172" i="1"/>
  <c r="G1243" i="1"/>
  <c r="H1243" i="1"/>
  <c r="G337" i="1"/>
  <c r="H337" i="1"/>
  <c r="G569" i="1"/>
  <c r="H569" i="1"/>
  <c r="G4" i="1"/>
  <c r="G10" i="1"/>
  <c r="G19" i="1"/>
  <c r="G25" i="1"/>
  <c r="G34" i="1"/>
  <c r="G43" i="1"/>
  <c r="G49" i="1"/>
  <c r="G55" i="1"/>
  <c r="G61" i="1"/>
  <c r="G76" i="1"/>
  <c r="G82" i="1"/>
  <c r="G88" i="1"/>
  <c r="G106" i="1"/>
  <c r="G139" i="1"/>
  <c r="G151" i="1"/>
  <c r="G163" i="1"/>
  <c r="G184" i="1"/>
  <c r="G187" i="1"/>
  <c r="G193" i="1"/>
  <c r="G196" i="1"/>
  <c r="G199" i="1"/>
  <c r="G217" i="1"/>
  <c r="H261" i="1"/>
  <c r="G274" i="1"/>
  <c r="G283" i="1"/>
  <c r="G292" i="1"/>
  <c r="H320" i="1"/>
  <c r="G328" i="1"/>
  <c r="H328" i="1"/>
  <c r="H343" i="1"/>
  <c r="H347" i="1"/>
  <c r="H536" i="1"/>
  <c r="G551" i="1"/>
  <c r="H551" i="1"/>
  <c r="H563" i="1"/>
  <c r="G578" i="1"/>
  <c r="H578" i="1"/>
  <c r="H590" i="1"/>
  <c r="H687" i="1"/>
  <c r="G687" i="1"/>
  <c r="H699" i="1"/>
  <c r="G699" i="1"/>
  <c r="H717" i="1"/>
  <c r="G717" i="1"/>
  <c r="H739" i="1"/>
  <c r="G739" i="1"/>
  <c r="H825" i="1"/>
  <c r="G825" i="1"/>
  <c r="H911" i="1"/>
  <c r="G911" i="1"/>
  <c r="H1053" i="1"/>
  <c r="G1053" i="1"/>
  <c r="G40" i="1"/>
  <c r="G67" i="1"/>
  <c r="G73" i="1"/>
  <c r="G79" i="1"/>
  <c r="G85" i="1"/>
  <c r="G97" i="1"/>
  <c r="G103" i="1"/>
  <c r="G133" i="1"/>
  <c r="G136" i="1"/>
  <c r="G142" i="1"/>
  <c r="G157" i="1"/>
  <c r="G169" i="1"/>
  <c r="G175" i="1"/>
  <c r="G178" i="1"/>
  <c r="G181" i="1"/>
  <c r="H207" i="1"/>
  <c r="G235" i="1"/>
  <c r="H243" i="1"/>
  <c r="H252" i="1"/>
  <c r="H7" i="1"/>
  <c r="H13" i="1"/>
  <c r="H16" i="1"/>
  <c r="H22" i="1"/>
  <c r="H28" i="1"/>
  <c r="H31" i="1"/>
  <c r="H37" i="1"/>
  <c r="H46" i="1"/>
  <c r="H52" i="1"/>
  <c r="H58" i="1"/>
  <c r="H64" i="1"/>
  <c r="H70" i="1"/>
  <c r="H91" i="1"/>
  <c r="H94" i="1"/>
  <c r="H100" i="1"/>
  <c r="H109" i="1"/>
  <c r="H112" i="1"/>
  <c r="H115" i="1"/>
  <c r="H118" i="1"/>
  <c r="H124" i="1"/>
  <c r="H127" i="1"/>
  <c r="H130" i="1"/>
  <c r="H145" i="1"/>
  <c r="H154" i="1"/>
  <c r="H160" i="1"/>
  <c r="H166" i="1"/>
  <c r="H172" i="1"/>
  <c r="H190" i="1"/>
  <c r="G209" i="1"/>
  <c r="G214" i="1"/>
  <c r="G216" i="1"/>
  <c r="G227" i="1"/>
  <c r="G232" i="1"/>
  <c r="G234" i="1"/>
  <c r="G245" i="1"/>
  <c r="G254" i="1"/>
  <c r="G263" i="1"/>
  <c r="G273" i="1"/>
  <c r="G282" i="1"/>
  <c r="G291" i="1"/>
  <c r="G318" i="1"/>
  <c r="H324" i="1"/>
  <c r="G345" i="1"/>
  <c r="H351" i="1"/>
  <c r="G373" i="1"/>
  <c r="H373" i="1"/>
  <c r="H375" i="1"/>
  <c r="G392" i="1"/>
  <c r="H392" i="1"/>
  <c r="G400" i="1"/>
  <c r="H402" i="1"/>
  <c r="G422" i="1"/>
  <c r="H422" i="1"/>
  <c r="G433" i="1"/>
  <c r="H435" i="1"/>
  <c r="G452" i="1"/>
  <c r="H452" i="1"/>
  <c r="G481" i="1"/>
  <c r="H483" i="1"/>
  <c r="G500" i="1"/>
  <c r="H500" i="1"/>
  <c r="H510" i="1"/>
  <c r="G540" i="1"/>
  <c r="G567" i="1"/>
  <c r="H648" i="1"/>
  <c r="H654" i="1"/>
  <c r="H660" i="1"/>
  <c r="H666" i="1"/>
  <c r="H672" i="1"/>
  <c r="H678" i="1"/>
  <c r="H685" i="1"/>
  <c r="G685" i="1"/>
  <c r="G730" i="1"/>
  <c r="H730" i="1"/>
  <c r="H225" i="1"/>
  <c r="G9" i="1"/>
  <c r="G12" i="1"/>
  <c r="G15" i="1"/>
  <c r="G24" i="1"/>
  <c r="G27" i="1"/>
  <c r="G30" i="1"/>
  <c r="G39" i="1"/>
  <c r="G42" i="1"/>
  <c r="G48" i="1"/>
  <c r="G51" i="1"/>
  <c r="G54" i="1"/>
  <c r="G57" i="1"/>
  <c r="G66" i="1"/>
  <c r="G69" i="1"/>
  <c r="G72" i="1"/>
  <c r="G81" i="1"/>
  <c r="G84" i="1"/>
  <c r="G87" i="1"/>
  <c r="G90" i="1"/>
  <c r="G93" i="1"/>
  <c r="G96" i="1"/>
  <c r="G99" i="1"/>
  <c r="G111" i="1"/>
  <c r="G114" i="1"/>
  <c r="G117" i="1"/>
  <c r="G120" i="1"/>
  <c r="G132" i="1"/>
  <c r="G135" i="1"/>
  <c r="G138" i="1"/>
  <c r="G147" i="1"/>
  <c r="G150" i="1"/>
  <c r="G153" i="1"/>
  <c r="G156" i="1"/>
  <c r="G165" i="1"/>
  <c r="G168" i="1"/>
  <c r="G171" i="1"/>
  <c r="G180" i="1"/>
  <c r="G183" i="1"/>
  <c r="G186" i="1"/>
  <c r="G189" i="1"/>
  <c r="G211" i="1"/>
  <c r="G229" i="1"/>
  <c r="H237" i="1"/>
  <c r="H249" i="1"/>
  <c r="H267" i="1"/>
  <c r="G280" i="1"/>
  <c r="G289" i="1"/>
  <c r="H307" i="1"/>
  <c r="H311" i="1"/>
  <c r="H338" i="1"/>
  <c r="G346" i="1"/>
  <c r="H346" i="1"/>
  <c r="H361" i="1"/>
  <c r="H365" i="1"/>
  <c r="G371" i="1"/>
  <c r="G533" i="1"/>
  <c r="H533" i="1"/>
  <c r="H545" i="1"/>
  <c r="G560" i="1"/>
  <c r="H560" i="1"/>
  <c r="H572" i="1"/>
  <c r="G587" i="1"/>
  <c r="H587" i="1"/>
  <c r="H697" i="1"/>
  <c r="G697" i="1"/>
  <c r="H715" i="1"/>
  <c r="G715" i="1"/>
  <c r="H740" i="1"/>
  <c r="G740" i="1"/>
  <c r="H800" i="1"/>
  <c r="G800" i="1"/>
  <c r="H823" i="1"/>
  <c r="G823" i="1"/>
  <c r="H857" i="1"/>
  <c r="G857" i="1"/>
  <c r="H938" i="1"/>
  <c r="G938" i="1"/>
  <c r="G542" i="1"/>
  <c r="H542" i="1"/>
  <c r="G6" i="1"/>
  <c r="G18" i="1"/>
  <c r="G21" i="1"/>
  <c r="G33" i="1"/>
  <c r="G36" i="1"/>
  <c r="G60" i="1"/>
  <c r="G63" i="1"/>
  <c r="G75" i="1"/>
  <c r="G105" i="1"/>
  <c r="G108" i="1"/>
  <c r="G123" i="1"/>
  <c r="G126" i="1"/>
  <c r="G129" i="1"/>
  <c r="G141" i="1"/>
  <c r="G144" i="1"/>
  <c r="G159" i="1"/>
  <c r="G162" i="1"/>
  <c r="G174" i="1"/>
  <c r="G177" i="1"/>
  <c r="G192" i="1"/>
  <c r="G195" i="1"/>
  <c r="H201" i="1"/>
  <c r="H219" i="1"/>
  <c r="G271" i="1"/>
  <c r="H301" i="1"/>
  <c r="G319" i="1"/>
  <c r="H319" i="1"/>
  <c r="H334" i="1"/>
  <c r="G210" i="1"/>
  <c r="H216" i="1"/>
  <c r="G228" i="1"/>
  <c r="H234" i="1"/>
  <c r="G251" i="1"/>
  <c r="G260" i="1"/>
  <c r="G270" i="1"/>
  <c r="H273" i="1"/>
  <c r="G279" i="1"/>
  <c r="H282" i="1"/>
  <c r="G288" i="1"/>
  <c r="H291" i="1"/>
  <c r="G309" i="1"/>
  <c r="H315" i="1"/>
  <c r="G336" i="1"/>
  <c r="H342" i="1"/>
  <c r="G363" i="1"/>
  <c r="G374" i="1"/>
  <c r="H374" i="1"/>
  <c r="G382" i="1"/>
  <c r="H384" i="1"/>
  <c r="H386" i="1"/>
  <c r="G401" i="1"/>
  <c r="H401" i="1"/>
  <c r="G409" i="1"/>
  <c r="H411" i="1"/>
  <c r="H414" i="1"/>
  <c r="H416" i="1"/>
  <c r="G434" i="1"/>
  <c r="H434" i="1"/>
  <c r="G442" i="1"/>
  <c r="H444" i="1"/>
  <c r="H446" i="1"/>
  <c r="G463" i="1"/>
  <c r="H465" i="1"/>
  <c r="H467" i="1"/>
  <c r="G482" i="1"/>
  <c r="H482" i="1"/>
  <c r="G490" i="1"/>
  <c r="H492" i="1"/>
  <c r="H494" i="1"/>
  <c r="G509" i="1"/>
  <c r="H509" i="1"/>
  <c r="G524" i="1"/>
  <c r="H524" i="1"/>
  <c r="G549" i="1"/>
  <c r="G576" i="1"/>
  <c r="G624" i="1"/>
  <c r="H624" i="1"/>
  <c r="G627" i="1"/>
  <c r="H627" i="1"/>
  <c r="G630" i="1"/>
  <c r="H630" i="1"/>
  <c r="G692" i="1"/>
  <c r="H771" i="1"/>
  <c r="G771" i="1"/>
  <c r="G298" i="1"/>
  <c r="G313" i="1"/>
  <c r="G331" i="1"/>
  <c r="G349" i="1"/>
  <c r="G367" i="1"/>
  <c r="G379" i="1"/>
  <c r="G388" i="1"/>
  <c r="G397" i="1"/>
  <c r="G406" i="1"/>
  <c r="G431" i="1"/>
  <c r="G440" i="1"/>
  <c r="G449" i="1"/>
  <c r="G458" i="1"/>
  <c r="G469" i="1"/>
  <c r="G478" i="1"/>
  <c r="G487" i="1"/>
  <c r="G496" i="1"/>
  <c r="G505" i="1"/>
  <c r="G514" i="1"/>
  <c r="G518" i="1"/>
  <c r="G527" i="1"/>
  <c r="G538" i="1"/>
  <c r="G547" i="1"/>
  <c r="G556" i="1"/>
  <c r="G565" i="1"/>
  <c r="G574" i="1"/>
  <c r="G583" i="1"/>
  <c r="G646" i="1"/>
  <c r="G650" i="1"/>
  <c r="G652" i="1"/>
  <c r="G656" i="1"/>
  <c r="G658" i="1"/>
  <c r="G662" i="1"/>
  <c r="G664" i="1"/>
  <c r="G668" i="1"/>
  <c r="G670" i="1"/>
  <c r="G674" i="1"/>
  <c r="G676" i="1"/>
  <c r="G680" i="1"/>
  <c r="G682" i="1"/>
  <c r="G690" i="1"/>
  <c r="G698" i="1"/>
  <c r="G721" i="1"/>
  <c r="G723" i="1"/>
  <c r="G727" i="1"/>
  <c r="G729" i="1"/>
  <c r="G736" i="1"/>
  <c r="G744" i="1"/>
  <c r="G752" i="1"/>
  <c r="G775" i="1"/>
  <c r="G777" i="1"/>
  <c r="G781" i="1"/>
  <c r="G783" i="1"/>
  <c r="G790" i="1"/>
  <c r="G798" i="1"/>
  <c r="G806" i="1"/>
  <c r="G829" i="1"/>
  <c r="G831" i="1"/>
  <c r="G835" i="1"/>
  <c r="G837" i="1"/>
  <c r="H845" i="1"/>
  <c r="G845" i="1"/>
  <c r="H852" i="1"/>
  <c r="G852" i="1"/>
  <c r="G864" i="1"/>
  <c r="H872" i="1"/>
  <c r="G872" i="1"/>
  <c r="H879" i="1"/>
  <c r="G879" i="1"/>
  <c r="G891" i="1"/>
  <c r="H899" i="1"/>
  <c r="G899" i="1"/>
  <c r="H906" i="1"/>
  <c r="G906" i="1"/>
  <c r="G918" i="1"/>
  <c r="H926" i="1"/>
  <c r="G926" i="1"/>
  <c r="H933" i="1"/>
  <c r="G933" i="1"/>
  <c r="G945" i="1"/>
  <c r="H953" i="1"/>
  <c r="G953" i="1"/>
  <c r="H960" i="1"/>
  <c r="G960" i="1"/>
  <c r="H980" i="1"/>
  <c r="G980" i="1"/>
  <c r="H987" i="1"/>
  <c r="G987" i="1"/>
  <c r="H1007" i="1"/>
  <c r="G1007" i="1"/>
  <c r="H1034" i="1"/>
  <c r="G1034" i="1"/>
  <c r="H1069" i="1"/>
  <c r="G1069" i="1"/>
  <c r="G1108" i="1"/>
  <c r="H1108" i="1"/>
  <c r="H1116" i="1"/>
  <c r="G1116" i="1"/>
  <c r="H1141" i="1"/>
  <c r="G1141" i="1"/>
  <c r="G1149" i="1"/>
  <c r="H1149" i="1"/>
  <c r="G1170" i="1"/>
  <c r="G1234" i="1"/>
  <c r="H1234" i="1"/>
  <c r="G724" i="1"/>
  <c r="G778" i="1"/>
  <c r="G832" i="1"/>
  <c r="G850" i="1"/>
  <c r="G877" i="1"/>
  <c r="G904" i="1"/>
  <c r="G931" i="1"/>
  <c r="G958" i="1"/>
  <c r="G985" i="1"/>
  <c r="G1032" i="1"/>
  <c r="H1083" i="1"/>
  <c r="G1083" i="1"/>
  <c r="H1182" i="1"/>
  <c r="G1216" i="1"/>
  <c r="H1216" i="1"/>
  <c r="H843" i="1"/>
  <c r="G843" i="1"/>
  <c r="H863" i="1"/>
  <c r="G863" i="1"/>
  <c r="H870" i="1"/>
  <c r="G870" i="1"/>
  <c r="H890" i="1"/>
  <c r="G890" i="1"/>
  <c r="H897" i="1"/>
  <c r="G897" i="1"/>
  <c r="H917" i="1"/>
  <c r="G917" i="1"/>
  <c r="H924" i="1"/>
  <c r="G924" i="1"/>
  <c r="H944" i="1"/>
  <c r="G944" i="1"/>
  <c r="H951" i="1"/>
  <c r="G951" i="1"/>
  <c r="H971" i="1"/>
  <c r="G971" i="1"/>
  <c r="H978" i="1"/>
  <c r="G978" i="1"/>
  <c r="H998" i="1"/>
  <c r="G998" i="1"/>
  <c r="H1005" i="1"/>
  <c r="G1005" i="1"/>
  <c r="H1057" i="1"/>
  <c r="G1057" i="1"/>
  <c r="G1065" i="1"/>
  <c r="H1065" i="1"/>
  <c r="H1106" i="1"/>
  <c r="G1106" i="1"/>
  <c r="H1112" i="1"/>
  <c r="G1112" i="1"/>
  <c r="H1147" i="1"/>
  <c r="G1147" i="1"/>
  <c r="H1263" i="1"/>
  <c r="G1263" i="1"/>
  <c r="H1272" i="1"/>
  <c r="G1272" i="1"/>
  <c r="H1281" i="1"/>
  <c r="G1281" i="1"/>
  <c r="H1290" i="1"/>
  <c r="G1290" i="1"/>
  <c r="H1299" i="1"/>
  <c r="G1299" i="1"/>
  <c r="H1308" i="1"/>
  <c r="G1308" i="1"/>
  <c r="H1317" i="1"/>
  <c r="G1317" i="1"/>
  <c r="H1326" i="1"/>
  <c r="G1326" i="1"/>
  <c r="H1345" i="1"/>
  <c r="G1345" i="1"/>
  <c r="H1410" i="1"/>
  <c r="G1410" i="1"/>
  <c r="G304" i="1"/>
  <c r="G322" i="1"/>
  <c r="G340" i="1"/>
  <c r="G358" i="1"/>
  <c r="G380" i="1"/>
  <c r="G389" i="1"/>
  <c r="G398" i="1"/>
  <c r="G407" i="1"/>
  <c r="G430" i="1"/>
  <c r="G439" i="1"/>
  <c r="G448" i="1"/>
  <c r="G457" i="1"/>
  <c r="G461" i="1"/>
  <c r="G470" i="1"/>
  <c r="G479" i="1"/>
  <c r="G488" i="1"/>
  <c r="G497" i="1"/>
  <c r="G506" i="1"/>
  <c r="G515" i="1"/>
  <c r="G517" i="1"/>
  <c r="G526" i="1"/>
  <c r="G539" i="1"/>
  <c r="G548" i="1"/>
  <c r="G557" i="1"/>
  <c r="G566" i="1"/>
  <c r="G575" i="1"/>
  <c r="G584" i="1"/>
  <c r="G647" i="1"/>
  <c r="G653" i="1"/>
  <c r="G655" i="1"/>
  <c r="G659" i="1"/>
  <c r="G661" i="1"/>
  <c r="G665" i="1"/>
  <c r="G667" i="1"/>
  <c r="G671" i="1"/>
  <c r="G673" i="1"/>
  <c r="G677" i="1"/>
  <c r="G679" i="1"/>
  <c r="G706" i="1"/>
  <c r="G722" i="1"/>
  <c r="G728" i="1"/>
  <c r="G751" i="1"/>
  <c r="G753" i="1"/>
  <c r="G760" i="1"/>
  <c r="G776" i="1"/>
  <c r="G782" i="1"/>
  <c r="H784" i="1"/>
  <c r="G805" i="1"/>
  <c r="G807" i="1"/>
  <c r="G814" i="1"/>
  <c r="G830" i="1"/>
  <c r="G836" i="1"/>
  <c r="G841" i="1"/>
  <c r="G848" i="1"/>
  <c r="G868" i="1"/>
  <c r="G875" i="1"/>
  <c r="G895" i="1"/>
  <c r="G902" i="1"/>
  <c r="G922" i="1"/>
  <c r="G929" i="1"/>
  <c r="G949" i="1"/>
  <c r="G976" i="1"/>
  <c r="G1003" i="1"/>
  <c r="H1055" i="1"/>
  <c r="G1055" i="1"/>
  <c r="H1079" i="1"/>
  <c r="G1079" i="1"/>
  <c r="H1153" i="1"/>
  <c r="G1153" i="1"/>
  <c r="H1176" i="1"/>
  <c r="G1176" i="1"/>
  <c r="H1211" i="1"/>
  <c r="G1211" i="1"/>
  <c r="G1225" i="1"/>
  <c r="H1225" i="1"/>
  <c r="G499" i="1"/>
  <c r="G508" i="1"/>
  <c r="G521" i="1"/>
  <c r="G532" i="1"/>
  <c r="G541" i="1"/>
  <c r="G550" i="1"/>
  <c r="G559" i="1"/>
  <c r="G568" i="1"/>
  <c r="G577" i="1"/>
  <c r="G586" i="1"/>
  <c r="G626" i="1"/>
  <c r="G628" i="1"/>
  <c r="G632" i="1"/>
  <c r="G700" i="1"/>
  <c r="G708" i="1"/>
  <c r="G745" i="1"/>
  <c r="G747" i="1"/>
  <c r="G754" i="1"/>
  <c r="G762" i="1"/>
  <c r="G770" i="1"/>
  <c r="G793" i="1"/>
  <c r="G795" i="1"/>
  <c r="G799" i="1"/>
  <c r="G801" i="1"/>
  <c r="G808" i="1"/>
  <c r="G816" i="1"/>
  <c r="G824" i="1"/>
  <c r="G846" i="1"/>
  <c r="H854" i="1"/>
  <c r="G854" i="1"/>
  <c r="H861" i="1"/>
  <c r="G861" i="1"/>
  <c r="G873" i="1"/>
  <c r="H881" i="1"/>
  <c r="G881" i="1"/>
  <c r="H888" i="1"/>
  <c r="G888" i="1"/>
  <c r="G900" i="1"/>
  <c r="H908" i="1"/>
  <c r="G908" i="1"/>
  <c r="H915" i="1"/>
  <c r="G915" i="1"/>
  <c r="G927" i="1"/>
  <c r="H935" i="1"/>
  <c r="G935" i="1"/>
  <c r="H942" i="1"/>
  <c r="G942" i="1"/>
  <c r="H962" i="1"/>
  <c r="G962" i="1"/>
  <c r="H969" i="1"/>
  <c r="G969" i="1"/>
  <c r="H989" i="1"/>
  <c r="G989" i="1"/>
  <c r="H996" i="1"/>
  <c r="G996" i="1"/>
  <c r="H1015" i="1"/>
  <c r="G1015" i="1"/>
  <c r="H1038" i="1"/>
  <c r="G1038" i="1"/>
  <c r="H1063" i="1"/>
  <c r="G1063" i="1"/>
  <c r="H1110" i="1"/>
  <c r="G1110" i="1"/>
  <c r="H1131" i="1"/>
  <c r="G1160" i="1"/>
  <c r="G1252" i="1"/>
  <c r="H1252" i="1"/>
  <c r="H684" i="1"/>
  <c r="H702" i="1"/>
  <c r="H720" i="1"/>
  <c r="H738" i="1"/>
  <c r="H756" i="1"/>
  <c r="H774" i="1"/>
  <c r="H792" i="1"/>
  <c r="H810" i="1"/>
  <c r="H828" i="1"/>
  <c r="H838" i="1"/>
  <c r="H847" i="1"/>
  <c r="H856" i="1"/>
  <c r="H865" i="1"/>
  <c r="H874" i="1"/>
  <c r="H883" i="1"/>
  <c r="H892" i="1"/>
  <c r="H901" i="1"/>
  <c r="H910" i="1"/>
  <c r="H919" i="1"/>
  <c r="H928" i="1"/>
  <c r="H937" i="1"/>
  <c r="H946" i="1"/>
  <c r="H955" i="1"/>
  <c r="H964" i="1"/>
  <c r="H973" i="1"/>
  <c r="H982" i="1"/>
  <c r="H991" i="1"/>
  <c r="H1000" i="1"/>
  <c r="H1009" i="1"/>
  <c r="G1013" i="1"/>
  <c r="H1024" i="1"/>
  <c r="G1026" i="1"/>
  <c r="G1028" i="1"/>
  <c r="H1040" i="1"/>
  <c r="H1050" i="1"/>
  <c r="G1067" i="1"/>
  <c r="G1090" i="1"/>
  <c r="G1095" i="1"/>
  <c r="G1100" i="1"/>
  <c r="G1123" i="1"/>
  <c r="G1129" i="1"/>
  <c r="H1139" i="1"/>
  <c r="G1139" i="1"/>
  <c r="G1151" i="1"/>
  <c r="H1162" i="1"/>
  <c r="G1164" i="1"/>
  <c r="G1166" i="1"/>
  <c r="H1178" i="1"/>
  <c r="H1190" i="1"/>
  <c r="G1190" i="1"/>
  <c r="G1194" i="1"/>
  <c r="G1200" i="1"/>
  <c r="G1205" i="1"/>
  <c r="G1213" i="1"/>
  <c r="H1339" i="1"/>
  <c r="G1357" i="1"/>
  <c r="H1357" i="1"/>
  <c r="H1466" i="1"/>
  <c r="G1466" i="1"/>
  <c r="H1471" i="1"/>
  <c r="G1471" i="1"/>
  <c r="H1019" i="1"/>
  <c r="G1019" i="1"/>
  <c r="H1073" i="1"/>
  <c r="G1073" i="1"/>
  <c r="H1157" i="1"/>
  <c r="G1157" i="1"/>
  <c r="H1214" i="1"/>
  <c r="G1214" i="1"/>
  <c r="H1232" i="1"/>
  <c r="G1232" i="1"/>
  <c r="H1241" i="1"/>
  <c r="G1241" i="1"/>
  <c r="H1250" i="1"/>
  <c r="G1250" i="1"/>
  <c r="H1399" i="1"/>
  <c r="G1399" i="1"/>
  <c r="G1411" i="1"/>
  <c r="H1411" i="1"/>
  <c r="H696" i="1"/>
  <c r="H714" i="1"/>
  <c r="H732" i="1"/>
  <c r="H750" i="1"/>
  <c r="H768" i="1"/>
  <c r="H786" i="1"/>
  <c r="H804" i="1"/>
  <c r="H822" i="1"/>
  <c r="H844" i="1"/>
  <c r="H853" i="1"/>
  <c r="H862" i="1"/>
  <c r="H871" i="1"/>
  <c r="H880" i="1"/>
  <c r="H889" i="1"/>
  <c r="H898" i="1"/>
  <c r="H907" i="1"/>
  <c r="H916" i="1"/>
  <c r="H925" i="1"/>
  <c r="H934" i="1"/>
  <c r="H943" i="1"/>
  <c r="H952" i="1"/>
  <c r="H961" i="1"/>
  <c r="H970" i="1"/>
  <c r="H979" i="1"/>
  <c r="H988" i="1"/>
  <c r="H997" i="1"/>
  <c r="H1006" i="1"/>
  <c r="H1014" i="1"/>
  <c r="G1031" i="1"/>
  <c r="H1058" i="1"/>
  <c r="H1068" i="1"/>
  <c r="G1080" i="1"/>
  <c r="H1103" i="1"/>
  <c r="G1103" i="1"/>
  <c r="G1107" i="1"/>
  <c r="G1113" i="1"/>
  <c r="H1142" i="1"/>
  <c r="G1169" i="1"/>
  <c r="H1208" i="1"/>
  <c r="G1208" i="1"/>
  <c r="G1212" i="1"/>
  <c r="G1221" i="1"/>
  <c r="G1230" i="1"/>
  <c r="G1239" i="1"/>
  <c r="G1248" i="1"/>
  <c r="H1360" i="1"/>
  <c r="G1360" i="1"/>
  <c r="H1365" i="1"/>
  <c r="G1365" i="1"/>
  <c r="G1388" i="1"/>
  <c r="H1388" i="1"/>
  <c r="H1037" i="1"/>
  <c r="G1037" i="1"/>
  <c r="H1175" i="1"/>
  <c r="G1175" i="1"/>
  <c r="H1215" i="1"/>
  <c r="G1215" i="1"/>
  <c r="H1224" i="1"/>
  <c r="G1224" i="1"/>
  <c r="H1233" i="1"/>
  <c r="G1233" i="1"/>
  <c r="H1242" i="1"/>
  <c r="G1242" i="1"/>
  <c r="H1251" i="1"/>
  <c r="G1251" i="1"/>
  <c r="H1262" i="1"/>
  <c r="G1262" i="1"/>
  <c r="H1271" i="1"/>
  <c r="G1271" i="1"/>
  <c r="H1280" i="1"/>
  <c r="G1280" i="1"/>
  <c r="H1289" i="1"/>
  <c r="G1289" i="1"/>
  <c r="H1298" i="1"/>
  <c r="G1298" i="1"/>
  <c r="H1307" i="1"/>
  <c r="G1307" i="1"/>
  <c r="H1316" i="1"/>
  <c r="G1316" i="1"/>
  <c r="H1325" i="1"/>
  <c r="G1325" i="1"/>
  <c r="H1414" i="1"/>
  <c r="G1414" i="1"/>
  <c r="H1432" i="1"/>
  <c r="G1432" i="1"/>
  <c r="H1441" i="1"/>
  <c r="G1441" i="1"/>
  <c r="F29" i="4"/>
  <c r="D7" i="4"/>
  <c r="H690" i="1"/>
  <c r="G696" i="1"/>
  <c r="H708" i="1"/>
  <c r="G714" i="1"/>
  <c r="H726" i="1"/>
  <c r="G732" i="1"/>
  <c r="H744" i="1"/>
  <c r="G750" i="1"/>
  <c r="H762" i="1"/>
  <c r="G768" i="1"/>
  <c r="H780" i="1"/>
  <c r="G786" i="1"/>
  <c r="H798" i="1"/>
  <c r="G804" i="1"/>
  <c r="H816" i="1"/>
  <c r="G822" i="1"/>
  <c r="H834" i="1"/>
  <c r="H841" i="1"/>
  <c r="G844" i="1"/>
  <c r="H850" i="1"/>
  <c r="G853" i="1"/>
  <c r="H859" i="1"/>
  <c r="G862" i="1"/>
  <c r="H868" i="1"/>
  <c r="G871" i="1"/>
  <c r="H877" i="1"/>
  <c r="G880" i="1"/>
  <c r="H886" i="1"/>
  <c r="G889" i="1"/>
  <c r="H895" i="1"/>
  <c r="G898" i="1"/>
  <c r="H904" i="1"/>
  <c r="G907" i="1"/>
  <c r="H913" i="1"/>
  <c r="G916" i="1"/>
  <c r="H922" i="1"/>
  <c r="G925" i="1"/>
  <c r="H931" i="1"/>
  <c r="G934" i="1"/>
  <c r="H940" i="1"/>
  <c r="G943" i="1"/>
  <c r="H949" i="1"/>
  <c r="G952" i="1"/>
  <c r="H958" i="1"/>
  <c r="G961" i="1"/>
  <c r="H967" i="1"/>
  <c r="G970" i="1"/>
  <c r="H976" i="1"/>
  <c r="G979" i="1"/>
  <c r="H985" i="1"/>
  <c r="G988" i="1"/>
  <c r="H994" i="1"/>
  <c r="G997" i="1"/>
  <c r="H1003" i="1"/>
  <c r="G1006" i="1"/>
  <c r="G1014" i="1"/>
  <c r="H1022" i="1"/>
  <c r="H1032" i="1"/>
  <c r="G1049" i="1"/>
  <c r="G1058" i="1"/>
  <c r="H1060" i="1"/>
  <c r="G1062" i="1"/>
  <c r="G1064" i="1"/>
  <c r="G1068" i="1"/>
  <c r="G1078" i="1"/>
  <c r="H1080" i="1"/>
  <c r="H1088" i="1"/>
  <c r="G1088" i="1"/>
  <c r="G1092" i="1"/>
  <c r="G1105" i="1"/>
  <c r="G1111" i="1"/>
  <c r="H1113" i="1"/>
  <c r="H1121" i="1"/>
  <c r="G1121" i="1"/>
  <c r="G1125" i="1"/>
  <c r="G1131" i="1"/>
  <c r="G1136" i="1"/>
  <c r="G1142" i="1"/>
  <c r="H1144" i="1"/>
  <c r="G1146" i="1"/>
  <c r="G1148" i="1"/>
  <c r="H1160" i="1"/>
  <c r="H1170" i="1"/>
  <c r="G1182" i="1"/>
  <c r="G1187" i="1"/>
  <c r="G1210" i="1"/>
  <c r="G1217" i="1"/>
  <c r="G1219" i="1"/>
  <c r="G1226" i="1"/>
  <c r="G1228" i="1"/>
  <c r="H1356" i="1"/>
  <c r="G1356" i="1"/>
  <c r="H1368" i="1"/>
  <c r="G1368" i="1"/>
  <c r="H1391" i="1"/>
  <c r="G1391" i="1"/>
  <c r="D361" i="4"/>
  <c r="F362" i="4"/>
  <c r="H1025" i="1"/>
  <c r="H1043" i="1"/>
  <c r="H1061" i="1"/>
  <c r="H1076" i="1"/>
  <c r="H1109" i="1"/>
  <c r="H1127" i="1"/>
  <c r="H1145" i="1"/>
  <c r="H1163" i="1"/>
  <c r="H1196" i="1"/>
  <c r="H1218" i="1"/>
  <c r="H1227" i="1"/>
  <c r="H1236" i="1"/>
  <c r="H1245" i="1"/>
  <c r="H1254" i="1"/>
  <c r="G1268" i="1"/>
  <c r="G1277" i="1"/>
  <c r="G1286" i="1"/>
  <c r="G1295" i="1"/>
  <c r="G1304" i="1"/>
  <c r="G1313" i="1"/>
  <c r="G1322" i="1"/>
  <c r="G1331" i="1"/>
  <c r="G1337" i="1"/>
  <c r="H1370" i="1"/>
  <c r="H1383" i="1"/>
  <c r="G1383" i="1"/>
  <c r="H1393" i="1"/>
  <c r="H1423" i="1"/>
  <c r="G1423" i="1"/>
  <c r="G1439" i="1"/>
  <c r="H1439" i="1"/>
  <c r="H1269" i="1"/>
  <c r="H1287" i="1"/>
  <c r="H1296" i="1"/>
  <c r="H1305" i="1"/>
  <c r="H1314" i="1"/>
  <c r="H1323" i="1"/>
  <c r="H1332" i="1"/>
  <c r="H1342" i="1"/>
  <c r="G1342" i="1"/>
  <c r="H1350" i="1"/>
  <c r="G1350" i="1"/>
  <c r="G1369" i="1"/>
  <c r="H1373" i="1"/>
  <c r="G1373" i="1"/>
  <c r="G1377" i="1"/>
  <c r="H1396" i="1"/>
  <c r="G1396" i="1"/>
  <c r="H1404" i="1"/>
  <c r="G1404" i="1"/>
  <c r="G1421" i="1"/>
  <c r="H1421" i="1"/>
  <c r="G1430" i="1"/>
  <c r="H1430" i="1"/>
  <c r="G1269" i="1"/>
  <c r="G1287" i="1"/>
  <c r="G1296" i="1"/>
  <c r="G1305" i="1"/>
  <c r="G1314" i="1"/>
  <c r="G1323" i="1"/>
  <c r="G1332" i="1"/>
  <c r="H1334" i="1"/>
  <c r="G1336" i="1"/>
  <c r="G1338" i="1"/>
  <c r="H1355" i="1"/>
  <c r="G1355" i="1"/>
  <c r="G1361" i="1"/>
  <c r="H1378" i="1"/>
  <c r="G1378" i="1"/>
  <c r="H1386" i="1"/>
  <c r="G1386" i="1"/>
  <c r="G1392" i="1"/>
  <c r="H1409" i="1"/>
  <c r="G1409" i="1"/>
  <c r="G1415" i="1"/>
  <c r="H1424" i="1"/>
  <c r="H1434" i="1"/>
  <c r="G1434" i="1"/>
  <c r="H1443" i="1"/>
  <c r="G1443" i="1"/>
  <c r="H1013" i="1"/>
  <c r="H1031" i="1"/>
  <c r="H1049" i="1"/>
  <c r="H1067" i="1"/>
  <c r="H1082" i="1"/>
  <c r="H1097" i="1"/>
  <c r="H1115" i="1"/>
  <c r="H1133" i="1"/>
  <c r="H1151" i="1"/>
  <c r="H1169" i="1"/>
  <c r="H1184" i="1"/>
  <c r="H1202" i="1"/>
  <c r="H1212" i="1"/>
  <c r="H1221" i="1"/>
  <c r="H1230" i="1"/>
  <c r="H1239" i="1"/>
  <c r="H1248" i="1"/>
  <c r="G1333" i="1"/>
  <c r="G1339" i="1"/>
  <c r="H1347" i="1"/>
  <c r="G1347" i="1"/>
  <c r="G1363" i="1"/>
  <c r="G1417" i="1"/>
  <c r="H1425" i="1"/>
  <c r="G1425" i="1"/>
  <c r="G1476" i="1"/>
  <c r="H1476" i="1"/>
  <c r="H1335" i="1"/>
  <c r="H1353" i="1"/>
  <c r="H1371" i="1"/>
  <c r="H1389" i="1"/>
  <c r="H1407" i="1"/>
  <c r="H1419" i="1"/>
  <c r="H1428" i="1"/>
  <c r="H1437" i="1"/>
  <c r="H1446" i="1"/>
  <c r="H1452" i="1"/>
  <c r="H1458" i="1"/>
  <c r="D125" i="4"/>
  <c r="H24" i="9"/>
  <c r="G24" i="9"/>
  <c r="E24" i="9" s="1"/>
  <c r="F153" i="4"/>
  <c r="D273" i="4"/>
  <c r="D308" i="4"/>
  <c r="D373" i="4"/>
  <c r="D648" i="4"/>
  <c r="D647" i="4"/>
  <c r="F426" i="4"/>
  <c r="E430" i="4"/>
  <c r="E466" i="4"/>
  <c r="D460" i="1" s="1"/>
  <c r="D479" i="4"/>
  <c r="F485" i="4"/>
  <c r="D431" i="4"/>
  <c r="F437" i="4"/>
  <c r="D49" i="4"/>
  <c r="F107" i="4"/>
  <c r="D106" i="4"/>
  <c r="E373" i="4"/>
  <c r="D368" i="1" s="1"/>
  <c r="F633" i="4"/>
  <c r="D629" i="4"/>
  <c r="G1477" i="1"/>
  <c r="G1479" i="1"/>
  <c r="H1479" i="1"/>
  <c r="E6" i="4"/>
  <c r="D82" i="4"/>
  <c r="F83" i="4"/>
  <c r="F473" i="4"/>
  <c r="D466" i="4"/>
  <c r="H336" i="9"/>
  <c r="E177" i="5"/>
  <c r="H1341" i="1"/>
  <c r="H1359" i="1"/>
  <c r="H1377" i="1"/>
  <c r="H1395" i="1"/>
  <c r="H1413" i="1"/>
  <c r="H1422" i="1"/>
  <c r="H1440" i="1"/>
  <c r="H1475" i="1"/>
  <c r="D491" i="4"/>
  <c r="F497" i="4"/>
  <c r="H314" i="9"/>
  <c r="E88" i="5"/>
  <c r="D1093" i="1" s="1"/>
  <c r="G1093" i="1" s="1"/>
  <c r="G1464" i="1"/>
  <c r="F160" i="4"/>
  <c r="F178" i="4"/>
  <c r="D202" i="4"/>
  <c r="D321" i="4"/>
  <c r="F379" i="4"/>
  <c r="D536" i="4"/>
  <c r="E7" i="5"/>
  <c r="D69" i="5"/>
  <c r="F70" i="5"/>
  <c r="F150" i="5"/>
  <c r="D219" i="5"/>
  <c r="F220" i="5"/>
  <c r="G1634" i="1"/>
  <c r="H1634" i="1"/>
  <c r="G1664" i="1"/>
  <c r="H1664" i="1"/>
  <c r="F135" i="5"/>
  <c r="H316" i="9"/>
  <c r="H315" i="9"/>
  <c r="E147" i="5"/>
  <c r="D1152" i="1" s="1"/>
  <c r="H1152" i="1" s="1"/>
  <c r="C1510" i="1"/>
  <c r="F114" i="6"/>
  <c r="E273" i="4"/>
  <c r="E308" i="4"/>
  <c r="E647" i="4"/>
  <c r="D641" i="1" s="1"/>
  <c r="E536" i="4"/>
  <c r="E70" i="5"/>
  <c r="F76" i="5"/>
  <c r="G1473" i="1"/>
  <c r="D262" i="4"/>
  <c r="E571" i="4"/>
  <c r="D565" i="1" s="1"/>
  <c r="H565" i="1" s="1"/>
  <c r="F147" i="5"/>
  <c r="G336" i="9"/>
  <c r="F178" i="5"/>
  <c r="G1470" i="1"/>
  <c r="F231" i="4"/>
  <c r="F401" i="4"/>
  <c r="D522" i="4"/>
  <c r="G337" i="9"/>
  <c r="E337" i="9" s="1"/>
  <c r="B337" i="9" s="1"/>
  <c r="F197" i="5"/>
  <c r="F89" i="5"/>
  <c r="E135" i="5"/>
  <c r="D1140" i="1" s="1"/>
  <c r="G1140" i="1" s="1"/>
  <c r="F291" i="5"/>
  <c r="F13" i="6"/>
  <c r="C1518" i="1"/>
  <c r="F122" i="6"/>
  <c r="D6" i="7"/>
  <c r="C1604" i="1"/>
  <c r="D25" i="8"/>
  <c r="C1602" i="1" s="1"/>
  <c r="G1639" i="1"/>
  <c r="H1639" i="1"/>
  <c r="G1669" i="1"/>
  <c r="H1669" i="1"/>
  <c r="B42" i="9"/>
  <c r="B60" i="9"/>
  <c r="C1514" i="1"/>
  <c r="F118" i="6"/>
  <c r="G1577" i="1"/>
  <c r="G1614" i="1"/>
  <c r="H1614" i="1"/>
  <c r="F8" i="5"/>
  <c r="E338" i="9"/>
  <c r="B338" i="9" s="1"/>
  <c r="F39" i="6"/>
  <c r="D1577" i="1"/>
  <c r="H1577" i="1" s="1"/>
  <c r="E38" i="7"/>
  <c r="B30" i="9"/>
  <c r="B48" i="9"/>
  <c r="D5" i="6"/>
  <c r="F6" i="6"/>
  <c r="C1485" i="1"/>
  <c r="J1547" i="1"/>
  <c r="G1547" i="1"/>
  <c r="D1563" i="1"/>
  <c r="H1563" i="1" s="1"/>
  <c r="E22" i="7"/>
  <c r="C1583" i="1"/>
  <c r="F13" i="5"/>
  <c r="E314" i="9"/>
  <c r="B314" i="9" s="1"/>
  <c r="G316" i="9"/>
  <c r="G315" i="9"/>
  <c r="F204" i="5"/>
  <c r="E274" i="5"/>
  <c r="D35" i="6"/>
  <c r="F36" i="6"/>
  <c r="F75" i="6"/>
  <c r="E89" i="6"/>
  <c r="D1485" i="1" s="1"/>
  <c r="C1526" i="1"/>
  <c r="D129" i="6"/>
  <c r="F130" i="6"/>
  <c r="D1547" i="1"/>
  <c r="H1547" i="1" s="1"/>
  <c r="E6" i="7"/>
  <c r="D38" i="7"/>
  <c r="C1629" i="1"/>
  <c r="D51" i="8"/>
  <c r="C1628" i="1" s="1"/>
  <c r="G1659" i="1"/>
  <c r="H1659" i="1"/>
  <c r="B54" i="9"/>
  <c r="I1576" i="1"/>
  <c r="I1546" i="1"/>
  <c r="B173"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44" i="9"/>
  <c r="G1503" i="1"/>
  <c r="H1503" i="1"/>
  <c r="G1511" i="1"/>
  <c r="H1511" i="1"/>
  <c r="H1585" i="1"/>
  <c r="G1585" i="1"/>
  <c r="G1644" i="1"/>
  <c r="H1644" i="1"/>
  <c r="G1674" i="1"/>
  <c r="H1674" i="1"/>
  <c r="G310" i="9"/>
  <c r="H308" i="9"/>
  <c r="E308" i="9" s="1"/>
  <c r="B308" i="9" s="1"/>
  <c r="G300" i="9"/>
  <c r="E300" i="9" s="1"/>
  <c r="B300" i="9" s="1"/>
  <c r="H310" i="9"/>
  <c r="G309" i="9"/>
  <c r="G301" i="9"/>
  <c r="E301" i="9" s="1"/>
  <c r="B30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302" i="9"/>
  <c r="E302" i="9" s="1"/>
  <c r="B302"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14" i="9"/>
  <c r="B114" i="9" s="1"/>
  <c r="E120" i="9"/>
  <c r="B120" i="9" s="1"/>
  <c r="E126" i="9"/>
  <c r="B126" i="9" s="1"/>
  <c r="E132" i="9"/>
  <c r="B132" i="9" s="1"/>
  <c r="E138" i="9"/>
  <c r="B138" i="9" s="1"/>
  <c r="E144" i="9"/>
  <c r="B144" i="9" s="1"/>
  <c r="E150" i="9"/>
  <c r="B150" i="9" s="1"/>
  <c r="E162" i="9"/>
  <c r="B162" i="9" s="1"/>
  <c r="B167" i="9"/>
  <c r="H179" i="9"/>
  <c r="G1486" i="1"/>
  <c r="H1486" i="1"/>
  <c r="G1490" i="1"/>
  <c r="H1490" i="1"/>
  <c r="G1540" i="1"/>
  <c r="H1540" i="1"/>
  <c r="G1556" i="1"/>
  <c r="H1556" i="1"/>
  <c r="G1572" i="1"/>
  <c r="H1572" i="1"/>
  <c r="H1595" i="1"/>
  <c r="G1595" i="1"/>
  <c r="H1623" i="1"/>
  <c r="G1623" i="1"/>
  <c r="G1649" i="1"/>
  <c r="H1649" i="1"/>
  <c r="G1681" i="1"/>
  <c r="H1681" i="1"/>
  <c r="L207" i="9"/>
  <c r="F207" i="9" s="1"/>
  <c r="G210" i="9"/>
  <c r="E210" i="9" s="1"/>
  <c r="B210" i="9" s="1"/>
  <c r="G213" i="9"/>
  <c r="E213" i="9" s="1"/>
  <c r="B213" i="9" s="1"/>
  <c r="G216" i="9"/>
  <c r="E216" i="9" s="1"/>
  <c r="B216" i="9" s="1"/>
  <c r="G219" i="9"/>
  <c r="E219" i="9" s="1"/>
  <c r="B219" i="9" s="1"/>
  <c r="G222" i="9"/>
  <c r="E222" i="9" s="1"/>
  <c r="B222" i="9" s="1"/>
  <c r="G225" i="9"/>
  <c r="E225" i="9" s="1"/>
  <c r="B225" i="9" s="1"/>
  <c r="L228" i="9"/>
  <c r="B232" i="9"/>
  <c r="B250" i="9"/>
  <c r="G1495" i="1"/>
  <c r="H1495" i="1"/>
  <c r="F107" i="6"/>
  <c r="F115" i="6"/>
  <c r="G1654" i="1"/>
  <c r="H1654" i="1"/>
  <c r="B113" i="9"/>
  <c r="B119" i="9"/>
  <c r="B125" i="9"/>
  <c r="B131" i="9"/>
  <c r="B137" i="9"/>
  <c r="B143" i="9"/>
  <c r="B149" i="9"/>
  <c r="B155" i="9"/>
  <c r="B161" i="9"/>
  <c r="G174" i="9"/>
  <c r="E174" i="9" s="1"/>
  <c r="B174" i="9" s="1"/>
  <c r="G177" i="9"/>
  <c r="E177" i="9" s="1"/>
  <c r="B177" i="9" s="1"/>
  <c r="B229" i="9"/>
  <c r="B294" i="9"/>
  <c r="E313" i="9"/>
  <c r="B313" i="9" s="1"/>
  <c r="I1558" i="1"/>
  <c r="F298" i="9"/>
  <c r="I1580" i="1"/>
  <c r="I1570" i="1"/>
  <c r="I1560" i="1"/>
  <c r="I1543" i="1"/>
  <c r="I1562" i="1"/>
  <c r="B303" i="9"/>
  <c r="G1617" i="1"/>
  <c r="G1610" i="1"/>
  <c r="G1605" i="1"/>
  <c r="G1598" i="1"/>
  <c r="G1593" i="1"/>
  <c r="G1579" i="1"/>
  <c r="I1579" i="1" s="1"/>
  <c r="H1575" i="1"/>
  <c r="I1575" i="1" s="1"/>
  <c r="J1570" i="1"/>
  <c r="H1562" i="1"/>
  <c r="J1562" i="1"/>
  <c r="H1560" i="1"/>
  <c r="J1560" i="1"/>
  <c r="H1558" i="1"/>
  <c r="J1558" i="1"/>
  <c r="J1546" i="1"/>
  <c r="G1544" i="1"/>
  <c r="I1544" i="1" s="1"/>
  <c r="J1543" i="1"/>
  <c r="G1541" i="1"/>
  <c r="I1541" i="1" s="1"/>
  <c r="G1531" i="1"/>
  <c r="H1531" i="1"/>
  <c r="H1523" i="1"/>
  <c r="G1504" i="1"/>
  <c r="H1504" i="1"/>
  <c r="H1499" i="1"/>
  <c r="I1561" i="1"/>
  <c r="G1513" i="1"/>
  <c r="H1513" i="1"/>
  <c r="G1501" i="1"/>
  <c r="H1501" i="1"/>
  <c r="G1492" i="1"/>
  <c r="H1492" i="1"/>
  <c r="H1616" i="1"/>
  <c r="H1592" i="1"/>
  <c r="J1579" i="1"/>
  <c r="H1576" i="1"/>
  <c r="G1574" i="1"/>
  <c r="I1574" i="1" s="1"/>
  <c r="H1573" i="1"/>
  <c r="I1573" i="1" s="1"/>
  <c r="H1569" i="1"/>
  <c r="I1569" i="1" s="1"/>
  <c r="G1534" i="1"/>
  <c r="H1534" i="1"/>
  <c r="G1507" i="1"/>
  <c r="H1507" i="1"/>
  <c r="H1618" i="1"/>
  <c r="G1611" i="1"/>
  <c r="H1606" i="1"/>
  <c r="G1599" i="1"/>
  <c r="H1594" i="1"/>
  <c r="G1587" i="1"/>
  <c r="J1580" i="1"/>
  <c r="J1575" i="1"/>
  <c r="H1570" i="1"/>
  <c r="H1561" i="1"/>
  <c r="J1561" i="1"/>
  <c r="H1559" i="1"/>
  <c r="I1559" i="1" s="1"/>
  <c r="J1559" i="1"/>
  <c r="H1557" i="1"/>
  <c r="I1557" i="1" s="1"/>
  <c r="J1557" i="1"/>
  <c r="H1546" i="1"/>
  <c r="H1543" i="1"/>
  <c r="H1535" i="1"/>
  <c r="G1519" i="1"/>
  <c r="H1519" i="1"/>
  <c r="H1508" i="1"/>
  <c r="G1625" i="1"/>
  <c r="G1613" i="1"/>
  <c r="G1601" i="1"/>
  <c r="G1589" i="1"/>
  <c r="J1545" i="1"/>
  <c r="J1542" i="1"/>
  <c r="G1528" i="1"/>
  <c r="H1528" i="1"/>
  <c r="G1516" i="1"/>
  <c r="H1516" i="1"/>
  <c r="G1489" i="1"/>
  <c r="H1489" i="1"/>
  <c r="G1522" i="1"/>
  <c r="H1522" i="1"/>
  <c r="G1498" i="1"/>
  <c r="H1498" i="1"/>
  <c r="H1482" i="1"/>
  <c r="H1483" i="1"/>
  <c r="H1301" i="1" l="1"/>
  <c r="G649" i="1"/>
  <c r="H25" i="3"/>
  <c r="C1255" i="1"/>
  <c r="E336" i="9"/>
  <c r="B336" i="9" s="1"/>
  <c r="E316" i="9"/>
  <c r="B316" i="9" s="1"/>
  <c r="E315" i="9"/>
  <c r="B315" i="9" s="1"/>
  <c r="G1260" i="1"/>
  <c r="F255" i="5"/>
  <c r="G1259" i="1"/>
  <c r="G1628" i="1"/>
  <c r="H1628" i="1"/>
  <c r="F89" i="6"/>
  <c r="G1604" i="1"/>
  <c r="H1604" i="1"/>
  <c r="E69" i="5"/>
  <c r="F69" i="5" s="1"/>
  <c r="D1075" i="1"/>
  <c r="G1510" i="1"/>
  <c r="H1510" i="1"/>
  <c r="F321" i="4"/>
  <c r="C316" i="1"/>
  <c r="F106" i="4"/>
  <c r="C102" i="1"/>
  <c r="D430" i="4"/>
  <c r="F431" i="4"/>
  <c r="C425" i="1"/>
  <c r="F647" i="4"/>
  <c r="C641" i="1"/>
  <c r="C1525" i="1"/>
  <c r="F129" i="6"/>
  <c r="G339" i="9"/>
  <c r="E339" i="9" s="1"/>
  <c r="B339" i="9" s="1"/>
  <c r="F219" i="5"/>
  <c r="C1223" i="1"/>
  <c r="D6" i="4"/>
  <c r="F7" i="4"/>
  <c r="C3" i="1"/>
  <c r="E309" i="9"/>
  <c r="B309" i="9" s="1"/>
  <c r="C1571" i="1"/>
  <c r="H35" i="3"/>
  <c r="D1555" i="1"/>
  <c r="I34" i="3"/>
  <c r="G1485" i="1"/>
  <c r="H1485" i="1"/>
  <c r="D1571" i="1"/>
  <c r="I35" i="3"/>
  <c r="C1539" i="1"/>
  <c r="D5" i="7"/>
  <c r="F262" i="4"/>
  <c r="C258" i="1"/>
  <c r="E535" i="4"/>
  <c r="D530" i="1"/>
  <c r="F202" i="4"/>
  <c r="C198" i="1"/>
  <c r="F466" i="4"/>
  <c r="C460" i="1"/>
  <c r="F648" i="4"/>
  <c r="C642" i="1"/>
  <c r="D152" i="4"/>
  <c r="G1152" i="1"/>
  <c r="H1583" i="1"/>
  <c r="G1583" i="1"/>
  <c r="E422" i="4"/>
  <c r="I17" i="3"/>
  <c r="D2" i="1"/>
  <c r="F273" i="4"/>
  <c r="C269" i="1"/>
  <c r="G1629" i="1"/>
  <c r="H1629" i="1"/>
  <c r="F228" i="9"/>
  <c r="B228" i="9" s="1"/>
  <c r="D1539" i="1"/>
  <c r="E5" i="7"/>
  <c r="G1514" i="1"/>
  <c r="H1514" i="1"/>
  <c r="H23" i="3"/>
  <c r="C1074" i="1"/>
  <c r="F491" i="4"/>
  <c r="C485" i="1"/>
  <c r="F49" i="4"/>
  <c r="C45" i="1"/>
  <c r="F479" i="4"/>
  <c r="C473" i="1"/>
  <c r="F373" i="4"/>
  <c r="C368" i="1"/>
  <c r="B24" i="9"/>
  <c r="E251" i="5"/>
  <c r="E176" i="5" s="1"/>
  <c r="D1180" i="1" s="1"/>
  <c r="F274" i="5"/>
  <c r="D1278" i="1"/>
  <c r="G1602" i="1"/>
  <c r="H1602" i="1"/>
  <c r="I24" i="3"/>
  <c r="D1181" i="1"/>
  <c r="E179" i="9"/>
  <c r="B179" i="9" s="1"/>
  <c r="G1526" i="1"/>
  <c r="H1526" i="1"/>
  <c r="E180" i="9"/>
  <c r="B180" i="9" s="1"/>
  <c r="D45" i="8"/>
  <c r="D141" i="6"/>
  <c r="F5" i="6"/>
  <c r="H27" i="3"/>
  <c r="C1401" i="1"/>
  <c r="G1563" i="1"/>
  <c r="E141" i="6"/>
  <c r="G1518" i="1"/>
  <c r="H1518" i="1"/>
  <c r="D177" i="5"/>
  <c r="D303" i="1"/>
  <c r="E6" i="5"/>
  <c r="F7" i="5"/>
  <c r="I22" i="3"/>
  <c r="D1012" i="1"/>
  <c r="F629" i="4"/>
  <c r="C623" i="1"/>
  <c r="E360" i="4"/>
  <c r="F361" i="4"/>
  <c r="D360" i="4"/>
  <c r="C356" i="1"/>
  <c r="H1093" i="1"/>
  <c r="B207" i="9"/>
  <c r="E310" i="9"/>
  <c r="B310" i="9" s="1"/>
  <c r="F35" i="6"/>
  <c r="H28" i="3"/>
  <c r="C1431" i="1"/>
  <c r="D6" i="5"/>
  <c r="F522" i="4"/>
  <c r="C516" i="1"/>
  <c r="E152" i="4"/>
  <c r="D269" i="1"/>
  <c r="F536" i="4"/>
  <c r="D535" i="4"/>
  <c r="C530" i="1"/>
  <c r="F82" i="4"/>
  <c r="C78" i="1"/>
  <c r="D44" i="8"/>
  <c r="E639" i="4"/>
  <c r="D633" i="1" s="1"/>
  <c r="D424" i="1"/>
  <c r="F308" i="4"/>
  <c r="C303" i="1"/>
  <c r="F125" i="4"/>
  <c r="C121" i="1"/>
  <c r="H516" i="1" l="1"/>
  <c r="G516" i="1"/>
  <c r="H299" i="9"/>
  <c r="D1011" i="1"/>
  <c r="H1431" i="1"/>
  <c r="G1431" i="1"/>
  <c r="H1012" i="1"/>
  <c r="G1012" i="1"/>
  <c r="F177" i="5"/>
  <c r="H24" i="3"/>
  <c r="D176" i="5"/>
  <c r="C1181" i="1"/>
  <c r="H45" i="1"/>
  <c r="G45" i="1"/>
  <c r="H18" i="3"/>
  <c r="D299" i="4"/>
  <c r="F152" i="4"/>
  <c r="C148" i="1"/>
  <c r="H1555" i="1"/>
  <c r="G1555" i="1"/>
  <c r="G641" i="1"/>
  <c r="H641" i="1"/>
  <c r="K1481" i="9"/>
  <c r="C1621" i="1"/>
  <c r="G344" i="9"/>
  <c r="E344" i="9" s="1"/>
  <c r="B344" i="9" s="1"/>
  <c r="I39" i="3"/>
  <c r="H19" i="9"/>
  <c r="E19" i="9" s="1"/>
  <c r="B19" i="9" s="1"/>
  <c r="G343" i="9"/>
  <c r="E343" i="9" s="1"/>
  <c r="D418" i="4"/>
  <c r="F360" i="4"/>
  <c r="C355" i="1"/>
  <c r="G642" i="1"/>
  <c r="H642" i="1"/>
  <c r="H1223" i="1"/>
  <c r="G1223" i="1"/>
  <c r="G316" i="1"/>
  <c r="H316" i="1"/>
  <c r="H303" i="1"/>
  <c r="G303" i="1"/>
  <c r="H78" i="1"/>
  <c r="G78" i="1"/>
  <c r="E299" i="4"/>
  <c r="I18" i="3"/>
  <c r="D148" i="1"/>
  <c r="C1537" i="1"/>
  <c r="H9" i="3" s="1"/>
  <c r="F141" i="6"/>
  <c r="H31" i="3"/>
  <c r="H368" i="1"/>
  <c r="G368" i="1"/>
  <c r="G485" i="1"/>
  <c r="H485" i="1"/>
  <c r="H269" i="1"/>
  <c r="G269" i="1"/>
  <c r="E640" i="4"/>
  <c r="D634" i="1" s="1"/>
  <c r="D529" i="1"/>
  <c r="H1571" i="1"/>
  <c r="G1571" i="1"/>
  <c r="G425" i="1"/>
  <c r="H425" i="1"/>
  <c r="E418" i="4"/>
  <c r="D413" i="1" s="1"/>
  <c r="D355" i="1"/>
  <c r="D1537" i="1"/>
  <c r="I31" i="3"/>
  <c r="G348" i="9"/>
  <c r="E348" i="9" s="1"/>
  <c r="H1278" i="1"/>
  <c r="G1278" i="1"/>
  <c r="D1538" i="1"/>
  <c r="I33" i="3"/>
  <c r="G460" i="1"/>
  <c r="H460" i="1"/>
  <c r="G258" i="1"/>
  <c r="H258" i="1"/>
  <c r="D417" i="4"/>
  <c r="G530" i="1"/>
  <c r="H530" i="1"/>
  <c r="G623" i="1"/>
  <c r="H623" i="1"/>
  <c r="C1622" i="1"/>
  <c r="I40" i="3"/>
  <c r="G473" i="1"/>
  <c r="H473" i="1"/>
  <c r="H3" i="1"/>
  <c r="G3" i="1"/>
  <c r="F430" i="4"/>
  <c r="D639" i="4"/>
  <c r="C424" i="1"/>
  <c r="D640" i="4"/>
  <c r="F535" i="4"/>
  <c r="C529" i="1"/>
  <c r="G306" i="9"/>
  <c r="E306" i="9" s="1"/>
  <c r="B306" i="9" s="1"/>
  <c r="G299" i="9"/>
  <c r="F6" i="5"/>
  <c r="C1011" i="1"/>
  <c r="E417" i="4"/>
  <c r="D412" i="1" s="1"/>
  <c r="H1401" i="1"/>
  <c r="G1401" i="1"/>
  <c r="I25" i="3"/>
  <c r="D1255" i="1"/>
  <c r="F251" i="5"/>
  <c r="H198" i="1"/>
  <c r="G198" i="1"/>
  <c r="C1538" i="1"/>
  <c r="G346" i="9"/>
  <c r="E346" i="9" s="1"/>
  <c r="H33" i="3"/>
  <c r="G1525" i="1"/>
  <c r="H1525" i="1"/>
  <c r="H102" i="1"/>
  <c r="G102" i="1"/>
  <c r="H1075" i="1"/>
  <c r="G1075" i="1"/>
  <c r="G121" i="1"/>
  <c r="H121" i="1"/>
  <c r="G356" i="1"/>
  <c r="H356" i="1"/>
  <c r="E643" i="4"/>
  <c r="D417" i="1"/>
  <c r="G1539" i="1"/>
  <c r="H1539" i="1"/>
  <c r="D300" i="4"/>
  <c r="H17" i="3"/>
  <c r="D422" i="4"/>
  <c r="F6" i="4"/>
  <c r="C2" i="1"/>
  <c r="I23" i="3"/>
  <c r="D1074" i="1"/>
  <c r="G1074" i="1" s="1"/>
  <c r="E299" i="9" l="1"/>
  <c r="B299" i="9" s="1"/>
  <c r="K3" i="9"/>
  <c r="I9" i="3"/>
  <c r="C296" i="1"/>
  <c r="D637" i="1"/>
  <c r="F417" i="4"/>
  <c r="C412" i="1"/>
  <c r="G355" i="1"/>
  <c r="H355" i="1"/>
  <c r="D424" i="4"/>
  <c r="F422" i="4"/>
  <c r="D643" i="4"/>
  <c r="C417" i="1"/>
  <c r="H1622" i="1"/>
  <c r="G1622" i="1"/>
  <c r="E301" i="4"/>
  <c r="D297" i="1" s="1"/>
  <c r="E423" i="4"/>
  <c r="D295" i="1"/>
  <c r="E300" i="4"/>
  <c r="D296" i="1" s="1"/>
  <c r="H1621" i="1"/>
  <c r="G1621" i="1"/>
  <c r="H11" i="3"/>
  <c r="G148" i="1"/>
  <c r="H148" i="1"/>
  <c r="H1181" i="1"/>
  <c r="G1181" i="1"/>
  <c r="H1255" i="1"/>
  <c r="G1255" i="1"/>
  <c r="H1011" i="1"/>
  <c r="G1011" i="1"/>
  <c r="F640" i="4"/>
  <c r="C634" i="1"/>
  <c r="H1074" i="1"/>
  <c r="F418" i="4"/>
  <c r="C413" i="1"/>
  <c r="F176" i="5"/>
  <c r="C1180" i="1"/>
  <c r="H8" i="3" s="1"/>
  <c r="E345" i="9"/>
  <c r="I10" i="3" s="1"/>
  <c r="B346" i="9"/>
  <c r="G424" i="1"/>
  <c r="H424" i="1"/>
  <c r="G1538" i="1"/>
  <c r="H1538" i="1"/>
  <c r="D423" i="4"/>
  <c r="D301" i="4"/>
  <c r="F299" i="4"/>
  <c r="C295" i="1"/>
  <c r="G2" i="1"/>
  <c r="H2" i="1"/>
  <c r="E347" i="9"/>
  <c r="B348" i="9"/>
  <c r="B343" i="9"/>
  <c r="E342" i="9"/>
  <c r="F639" i="4"/>
  <c r="C633" i="1"/>
  <c r="G1537" i="1"/>
  <c r="H1537" i="1"/>
  <c r="G529" i="1"/>
  <c r="H529" i="1"/>
  <c r="G413" i="1" l="1"/>
  <c r="H413" i="1"/>
  <c r="F643" i="4"/>
  <c r="C637" i="1"/>
  <c r="F301" i="4"/>
  <c r="C297" i="1"/>
  <c r="N3" i="9"/>
  <c r="I11" i="3"/>
  <c r="C419" i="1"/>
  <c r="D425" i="4"/>
  <c r="D644" i="4"/>
  <c r="D645" i="4" s="1"/>
  <c r="F423" i="4"/>
  <c r="C418" i="1"/>
  <c r="G20" i="9"/>
  <c r="G634" i="1"/>
  <c r="H634" i="1"/>
  <c r="G633" i="1"/>
  <c r="H633" i="1"/>
  <c r="H1180" i="1"/>
  <c r="G1180" i="1"/>
  <c r="H296" i="1"/>
  <c r="G296" i="1"/>
  <c r="G417" i="1"/>
  <c r="H417" i="1"/>
  <c r="G412" i="1"/>
  <c r="H412" i="1"/>
  <c r="F300" i="4"/>
  <c r="G295" i="1"/>
  <c r="H295" i="1"/>
  <c r="M3" i="9"/>
  <c r="E644" i="4"/>
  <c r="E425" i="4"/>
  <c r="D420" i="1" s="1"/>
  <c r="D418" i="1"/>
  <c r="H20" i="9"/>
  <c r="E424" i="4"/>
  <c r="F424" i="4" s="1"/>
  <c r="D649" i="4" l="1"/>
  <c r="C639" i="1"/>
  <c r="G419" i="1"/>
  <c r="G637" i="1"/>
  <c r="H637" i="1"/>
  <c r="E646" i="4"/>
  <c r="D638" i="1"/>
  <c r="E645" i="4"/>
  <c r="E20" i="9"/>
  <c r="B20" i="9" s="1"/>
  <c r="F644" i="4"/>
  <c r="D646" i="4"/>
  <c r="C638" i="1"/>
  <c r="H297" i="1"/>
  <c r="G297" i="1"/>
  <c r="F425" i="4"/>
  <c r="C420" i="1"/>
  <c r="G418" i="1"/>
  <c r="H418" i="1"/>
  <c r="D419" i="1"/>
  <c r="H419" i="1" s="1"/>
  <c r="G334" i="9"/>
  <c r="H334" i="9"/>
  <c r="H420" i="1" l="1"/>
  <c r="G420" i="1"/>
  <c r="E334" i="9"/>
  <c r="E649" i="4"/>
  <c r="D639" i="1"/>
  <c r="G639" i="1" s="1"/>
  <c r="G638" i="1"/>
  <c r="H638" i="1"/>
  <c r="E650" i="4"/>
  <c r="D640" i="1"/>
  <c r="F649" i="4"/>
  <c r="H19" i="3"/>
  <c r="C643" i="1"/>
  <c r="F646" i="4"/>
  <c r="D650" i="4"/>
  <c r="C640" i="1"/>
  <c r="F645" i="4"/>
  <c r="I19" i="3" l="1"/>
  <c r="D643" i="1"/>
  <c r="H643" i="1" s="1"/>
  <c r="G297" i="9"/>
  <c r="E297" i="9" s="1"/>
  <c r="B297" i="9" s="1"/>
  <c r="G640" i="1"/>
  <c r="H640" i="1"/>
  <c r="H639" i="1"/>
  <c r="F650" i="4"/>
  <c r="H20" i="3"/>
  <c r="C644" i="1"/>
  <c r="I20" i="3"/>
  <c r="D644" i="1"/>
  <c r="H7" i="3" s="1"/>
  <c r="G643" i="1"/>
  <c r="B334" i="9"/>
  <c r="E298" i="9"/>
  <c r="I8" i="3" s="1"/>
  <c r="J3" i="9" l="1"/>
  <c r="G644" i="1"/>
  <c r="H644" i="1"/>
  <c r="H295" i="9" l="1"/>
  <c r="G295" i="9"/>
  <c r="L293" i="9"/>
  <c r="F293" i="9" s="1"/>
  <c r="H18" i="9"/>
  <c r="G18" i="9"/>
  <c r="J17" i="9"/>
  <c r="M16" i="9"/>
  <c r="K9" i="9"/>
  <c r="J8" i="9"/>
  <c r="G22" i="9"/>
  <c r="I7" i="9"/>
  <c r="I13" i="9"/>
  <c r="I6" i="9"/>
  <c r="H22" i="9"/>
  <c r="J6" i="9"/>
  <c r="K6" i="9"/>
  <c r="G17" i="9"/>
  <c r="K5" i="9"/>
  <c r="H17" i="9"/>
  <c r="I8" i="9"/>
  <c r="K10" i="9"/>
  <c r="K12" i="9"/>
  <c r="J7" i="9"/>
  <c r="K7" i="9"/>
  <c r="H21" i="9"/>
  <c r="I9" i="9"/>
  <c r="J9" i="9"/>
  <c r="K8" i="9"/>
  <c r="J11" i="9"/>
  <c r="J13" i="9"/>
  <c r="H15" i="9"/>
  <c r="L15" i="9"/>
  <c r="I11" i="9"/>
  <c r="J10" i="9"/>
  <c r="K11" i="9"/>
  <c r="G21" i="9"/>
  <c r="J5" i="9"/>
  <c r="G16" i="9"/>
  <c r="I17" i="9"/>
  <c r="I12" i="9"/>
  <c r="J12" i="9"/>
  <c r="M15" i="9"/>
  <c r="G15" i="9"/>
  <c r="L16" i="9"/>
  <c r="I5" i="9"/>
  <c r="H16" i="9"/>
  <c r="K13" i="9"/>
  <c r="E295" i="9" l="1"/>
  <c r="E15" i="9"/>
  <c r="F16" i="9"/>
  <c r="E21" i="9"/>
  <c r="B21" i="9" s="1"/>
  <c r="E10" i="9"/>
  <c r="B10" i="9" s="1"/>
  <c r="E16" i="9"/>
  <c r="E9" i="9"/>
  <c r="B9" i="9" s="1"/>
  <c r="E8" i="9"/>
  <c r="B8" i="9" s="1"/>
  <c r="E12" i="9"/>
  <c r="B12" i="9" s="1"/>
  <c r="E13" i="9"/>
  <c r="B13" i="9" s="1"/>
  <c r="E17" i="9"/>
  <c r="B17" i="9" s="1"/>
  <c r="E7" i="9"/>
  <c r="B7" i="9" s="1"/>
  <c r="E18" i="9"/>
  <c r="B18" i="9" s="1"/>
  <c r="E22" i="9"/>
  <c r="B22" i="9" s="1"/>
  <c r="E5" i="9"/>
  <c r="E11" i="9"/>
  <c r="B11" i="9" s="1"/>
  <c r="B293" i="9"/>
  <c r="F23" i="9"/>
  <c r="B295" i="9"/>
  <c r="E23" i="9"/>
  <c r="I7" i="3" s="1"/>
  <c r="F15" i="9"/>
  <c r="F14" i="9" s="1"/>
  <c r="E6" i="9"/>
  <c r="B6" i="9" s="1"/>
  <c r="B16" i="9" l="1"/>
  <c r="F3" i="9"/>
  <c r="E4" i="9"/>
  <c r="B5"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<sst xmlns="http://schemas.openxmlformats.org/spreadsheetml/2006/main" count="5571" uniqueCount="3700">
  <si>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</si>
  <si>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</si>
  <si>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</si>
  <si>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</si>
  <si>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</si>
  <si>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</si>
  <si>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</si>
  <si>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</si>
  <si>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</si>
  <si>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</si>
  <si>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</si>
  <si>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</si>
  <si>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</si>
  <si>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</si>
  <si>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</si>
  <si>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</si>
  <si>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</si>
  <si>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</si>
  <si>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</si>
  <si>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</si>
  <si>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</si>
  <si>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</si>
  <si>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</si>
  <si>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</si>
  <si>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</si>
  <si>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</si>
  <si>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</si>
  <si>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</si>
  <si>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</si>
  <si>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</si>
  <si>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PULA - POLA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</si>
  <si>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</si>
  <si>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</si>
  <si>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</si>
  <si>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</si>
  <si>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</si>
  <si>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</si>
  <si>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</si>
  <si>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</si>
  <si>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</si>
  <si>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</si>
  <si>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</si>
  <si>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</si>
  <si>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</si>
  <si>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</si>
  <si>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</si>
  <si>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</si>
  <si>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</si>
  <si>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</si>
  <si>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</si>
  <si>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</si>
  <si>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</si>
  <si>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</si>
  <si>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</si>
  <si>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</si>
  <si>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</si>
  <si>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</si>
  <si>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</si>
  <si>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34813 - GRAD PULA - POLA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</si>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</sst>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2" fillId="5" borderId="30" xfId="0"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1" fillId="0" borderId="0" xfId="0" applyFont="1" applyFill="1" applyBorder="1" applyProtection="1">
      <alignment vertical="top"/>
    </xf>
    <xf numFmtId="0" fontId="55" fillId="5" borderId="14" xfId="0"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13" fillId="0" borderId="0" xfId="0" applyNumberFormat="1" applyFont="1" applyFill="1" applyBorder="1" applyAlignment="1" applyProtection="1">
      <alignment horizontal="left" vertical="top"/>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44" xfId="0" applyNumberFormat="1" applyFont="1" applyFill="1" applyBorder="1" applyAlignment="1" applyProtection="1">
      <alignment horizontal="left" vertical="center" wrapText="1"/>
    </xf>
    <xf numFmtId="0" fontId="40" fillId="0" borderId="0" xfId="0" applyFont="1" applyFill="1" applyBorder="1" applyAlignment="1" applyProtection="1">
      <alignment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65580990.640000015</v>
      </c>
      <c r="D2" s="9">
        <f>'PR-RAS'!E6</f>
        <v>76216654.040000007</v>
      </c>
      <c r="E2" s="9">
        <v>0</v>
      </c>
      <c r="F2" s="9">
        <v>0</v>
      </c>
      <c r="G2" s="10">
        <f t="shared" ref="G2:G65" si="0">(B2/1000)*(C2*1+D2*2)</f>
        <v>218014.29872000002</v>
      </c>
      <c r="H2" s="10">
        <f t="shared" ref="H2:H65" si="1">ABS(C2-ROUND(C2,0))+ABS(D2-ROUND(D2,0))</f>
        <v>0.39999999105930328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43451039.010000013</v>
      </c>
      <c r="D3" s="4">
        <f>'PR-RAS'!E7</f>
        <v>48791250.260000005</v>
      </c>
      <c r="E3" s="4">
        <v>0</v>
      </c>
      <c r="F3" s="4">
        <v>0</v>
      </c>
      <c r="G3" s="2">
        <f t="shared" si="0"/>
        <v>282067.07906000008</v>
      </c>
      <c r="H3" s="2">
        <f t="shared" si="1"/>
        <v>0.27000001817941666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37931790.170000009</v>
      </c>
      <c r="D4" s="4">
        <f>'PR-RAS'!E8</f>
        <v>42958746.57</v>
      </c>
      <c r="E4" s="4">
        <v>0</v>
      </c>
      <c r="F4" s="4">
        <v>0</v>
      </c>
      <c r="G4" s="2">
        <f t="shared" si="0"/>
        <v>371547.84993000003</v>
      </c>
      <c r="H4" s="2">
        <f t="shared" si="1"/>
        <v>0.60000000894069672</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30688422.100000001</v>
      </c>
      <c r="D5" s="4">
        <f>'PR-RAS'!E9</f>
        <v>36110787.789999999</v>
      </c>
      <c r="E5" s="4">
        <v>0</v>
      </c>
      <c r="F5" s="4">
        <v>0</v>
      </c>
      <c r="G5" s="2">
        <f t="shared" si="0"/>
        <v>411639.99072000006</v>
      </c>
      <c r="H5" s="2">
        <f t="shared" si="1"/>
        <v>0.31000000238418579</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3323634.77</v>
      </c>
      <c r="D6" s="4">
        <f>'PR-RAS'!E10</f>
        <v>3741993.28</v>
      </c>
      <c r="E6" s="4">
        <v>0</v>
      </c>
      <c r="F6" s="4">
        <v>0</v>
      </c>
      <c r="G6" s="2">
        <f t="shared" si="0"/>
        <v>54038.106650000002</v>
      </c>
      <c r="H6" s="2">
        <f t="shared" si="1"/>
        <v>0.50999999977648258</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2128249.5299999998</v>
      </c>
      <c r="D7" s="4">
        <f>'PR-RAS'!E11</f>
        <v>2723073.65</v>
      </c>
      <c r="E7" s="4">
        <v>0</v>
      </c>
      <c r="F7" s="4">
        <v>0</v>
      </c>
      <c r="G7" s="2">
        <f t="shared" si="0"/>
        <v>45446.380980000002</v>
      </c>
      <c r="H7" s="2">
        <f t="shared" si="1"/>
        <v>0.82000000029802322</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3956679.31</v>
      </c>
      <c r="D8" s="4">
        <f>'PR-RAS'!E12</f>
        <v>2837282.9</v>
      </c>
      <c r="E8" s="4">
        <v>0</v>
      </c>
      <c r="F8" s="4">
        <v>0</v>
      </c>
      <c r="G8" s="2">
        <f t="shared" si="0"/>
        <v>67418.715769999995</v>
      </c>
      <c r="H8" s="2">
        <f t="shared" si="1"/>
        <v>0.41000000014901161</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2165195.54</v>
      </c>
      <c r="D11" s="4">
        <f>'PR-RAS'!E15</f>
        <v>2454391.0499999998</v>
      </c>
      <c r="E11" s="4">
        <v>0</v>
      </c>
      <c r="F11" s="4">
        <v>0</v>
      </c>
      <c r="G11" s="2">
        <f t="shared" si="0"/>
        <v>70739.776400000002</v>
      </c>
      <c r="H11" s="2">
        <f t="shared" si="1"/>
        <v>0.50999999977648258</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4753029.66</v>
      </c>
      <c r="D19" s="4">
        <f>'PR-RAS'!E23</f>
        <v>4997521.5600000005</v>
      </c>
      <c r="E19" s="4">
        <v>0</v>
      </c>
      <c r="F19" s="4">
        <v>0</v>
      </c>
      <c r="G19" s="2">
        <f t="shared" si="0"/>
        <v>265465.31004000001</v>
      </c>
      <c r="H19" s="2">
        <f t="shared" si="1"/>
        <v>0.77999999932944775</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1542041.09</v>
      </c>
      <c r="D20" s="4">
        <f>'PR-RAS'!E24</f>
        <v>1529854.65</v>
      </c>
      <c r="E20" s="4">
        <v>0</v>
      </c>
      <c r="F20" s="4">
        <v>0</v>
      </c>
      <c r="G20" s="2">
        <f t="shared" si="0"/>
        <v>87433.257409999991</v>
      </c>
      <c r="H20" s="2">
        <f t="shared" si="1"/>
        <v>0.44000000017695129</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3210988.57</v>
      </c>
      <c r="D23" s="4">
        <f>'PR-RAS'!E27</f>
        <v>3467666.91</v>
      </c>
      <c r="E23" s="4">
        <v>0</v>
      </c>
      <c r="F23" s="4">
        <v>0</v>
      </c>
      <c r="G23" s="2">
        <f t="shared" si="0"/>
        <v>223219.09258</v>
      </c>
      <c r="H23" s="2">
        <f t="shared" si="1"/>
        <v>0.52000000001862645</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766219.18</v>
      </c>
      <c r="D25" s="4">
        <f>'PR-RAS'!E29</f>
        <v>834982.12999999989</v>
      </c>
      <c r="E25" s="4">
        <v>0</v>
      </c>
      <c r="F25" s="4">
        <v>0</v>
      </c>
      <c r="G25" s="2">
        <f t="shared" si="0"/>
        <v>58468.402560000002</v>
      </c>
      <c r="H25" s="2">
        <f t="shared" si="1"/>
        <v>0.30999999993946403</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759598.55</v>
      </c>
      <c r="D27" s="4">
        <f>'PR-RAS'!E31</f>
        <v>833930.94</v>
      </c>
      <c r="E27" s="4">
        <v>0</v>
      </c>
      <c r="F27" s="4">
        <v>0</v>
      </c>
      <c r="G27" s="2">
        <f t="shared" si="0"/>
        <v>63113.971179999986</v>
      </c>
      <c r="H27" s="2">
        <f t="shared" si="1"/>
        <v>0.51000000000931323</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6620.63</v>
      </c>
      <c r="D29" s="4">
        <f>'PR-RAS'!E33</f>
        <v>1051.19</v>
      </c>
      <c r="E29" s="4">
        <v>0</v>
      </c>
      <c r="F29" s="4">
        <v>0</v>
      </c>
      <c r="G29" s="2">
        <f t="shared" si="0"/>
        <v>244.24428</v>
      </c>
      <c r="H29" s="2">
        <f t="shared" si="1"/>
        <v>0.55999999999994543</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3897456.05</v>
      </c>
      <c r="D45" s="4">
        <f>'PR-RAS'!E49</f>
        <v>8211877.4800000004</v>
      </c>
      <c r="E45" s="4">
        <v>0</v>
      </c>
      <c r="F45" s="4">
        <v>0</v>
      </c>
      <c r="G45" s="2">
        <f t="shared" si="0"/>
        <v>894133.28444000008</v>
      </c>
      <c r="H45" s="2">
        <f t="shared" si="1"/>
        <v>0.53000000026077032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180142.07999999999</v>
      </c>
      <c r="E46" s="4">
        <v>0</v>
      </c>
      <c r="F46" s="4">
        <v>0</v>
      </c>
      <c r="G46" s="2">
        <f t="shared" si="0"/>
        <v>16212.787199999999</v>
      </c>
      <c r="H46" s="2">
        <f t="shared" si="1"/>
        <v>7.9999999987194315E-2</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180142.07999999999</v>
      </c>
      <c r="E47" s="4">
        <v>0</v>
      </c>
      <c r="F47" s="4">
        <v>0</v>
      </c>
      <c r="G47" s="2">
        <f t="shared" si="0"/>
        <v>16573.071359999998</v>
      </c>
      <c r="H47" s="2">
        <f t="shared" si="1"/>
        <v>7.9999999987194315E-2</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75561.149999999994</v>
      </c>
      <c r="D49" s="4">
        <f>'PR-RAS'!E53</f>
        <v>305607.46000000002</v>
      </c>
      <c r="E49" s="4">
        <v>0</v>
      </c>
      <c r="F49" s="4">
        <v>0</v>
      </c>
      <c r="G49" s="2">
        <f t="shared" si="0"/>
        <v>32965.251360000002</v>
      </c>
      <c r="H49" s="2">
        <f t="shared" si="1"/>
        <v>0.61000000001513399</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15561.15</v>
      </c>
      <c r="D50" s="4">
        <f>'PR-RAS'!E54</f>
        <v>305607.46000000002</v>
      </c>
      <c r="E50" s="4">
        <v>0</v>
      </c>
      <c r="F50" s="4">
        <v>0</v>
      </c>
      <c r="G50" s="2">
        <f t="shared" si="0"/>
        <v>30712.027430000006</v>
      </c>
      <c r="H50" s="2">
        <f t="shared" si="1"/>
        <v>0.61000000002059096</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60000</v>
      </c>
      <c r="D52" s="4">
        <f>'PR-RAS'!E56</f>
        <v>0</v>
      </c>
      <c r="E52" s="4">
        <v>0</v>
      </c>
      <c r="F52" s="4">
        <v>0</v>
      </c>
      <c r="G52" s="2">
        <f t="shared" si="0"/>
        <v>3060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1137836.67</v>
      </c>
      <c r="D54" s="4">
        <f>'PR-RAS'!E58</f>
        <v>1626543.24</v>
      </c>
      <c r="E54" s="4">
        <v>0</v>
      </c>
      <c r="F54" s="4">
        <v>0</v>
      </c>
      <c r="G54" s="2">
        <f t="shared" si="0"/>
        <v>232718.92695000002</v>
      </c>
      <c r="H54" s="2">
        <f t="shared" si="1"/>
        <v>0.57000000006519258</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1137836.67</v>
      </c>
      <c r="D55" s="4">
        <f>'PR-RAS'!E59</f>
        <v>1626543.24</v>
      </c>
      <c r="E55" s="4">
        <v>0</v>
      </c>
      <c r="F55" s="4">
        <v>0</v>
      </c>
      <c r="G55" s="2">
        <f t="shared" si="0"/>
        <v>237109.85010000001</v>
      </c>
      <c r="H55" s="2">
        <f t="shared" si="1"/>
        <v>0.57000000006519258</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810937.13</v>
      </c>
      <c r="D57" s="4">
        <f>'PR-RAS'!E61</f>
        <v>773262.03</v>
      </c>
      <c r="E57" s="4">
        <v>0</v>
      </c>
      <c r="F57" s="4">
        <v>0</v>
      </c>
      <c r="G57" s="2">
        <f t="shared" si="0"/>
        <v>132017.82664000001</v>
      </c>
      <c r="H57" s="2">
        <f t="shared" si="1"/>
        <v>0.16000000003259629</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810937.13</v>
      </c>
      <c r="D59" s="4">
        <f>'PR-RAS'!E63</f>
        <v>773262.03</v>
      </c>
      <c r="E59" s="4">
        <v>0</v>
      </c>
      <c r="F59" s="4">
        <v>0</v>
      </c>
      <c r="G59" s="2">
        <f t="shared" si="0"/>
        <v>136732.74902000002</v>
      </c>
      <c r="H59" s="2">
        <f t="shared" si="1"/>
        <v>0.16000000003259629</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861820.62000000011</v>
      </c>
      <c r="D60" s="4">
        <f>'PR-RAS'!E64</f>
        <v>793462.66999999993</v>
      </c>
      <c r="E60" s="4">
        <v>0</v>
      </c>
      <c r="F60" s="4">
        <v>0</v>
      </c>
      <c r="G60" s="2">
        <f t="shared" si="0"/>
        <v>144476.01163999998</v>
      </c>
      <c r="H60" s="2">
        <f t="shared" si="1"/>
        <v>0.7099999999627471</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646395.56000000006</v>
      </c>
      <c r="D61" s="4">
        <f>'PR-RAS'!E65</f>
        <v>555987.74</v>
      </c>
      <c r="E61" s="4">
        <v>0</v>
      </c>
      <c r="F61" s="4">
        <v>0</v>
      </c>
      <c r="G61" s="2">
        <f t="shared" si="0"/>
        <v>105502.26239999999</v>
      </c>
      <c r="H61" s="2">
        <f t="shared" si="1"/>
        <v>0.69999999995343387</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215425.06</v>
      </c>
      <c r="D62" s="4">
        <f>'PR-RAS'!E66</f>
        <v>237474.93</v>
      </c>
      <c r="E62" s="4">
        <v>0</v>
      </c>
      <c r="F62" s="4">
        <v>0</v>
      </c>
      <c r="G62" s="2">
        <f t="shared" si="0"/>
        <v>42112.870119999992</v>
      </c>
      <c r="H62" s="2">
        <f t="shared" si="1"/>
        <v>0.13000000000465661</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1011300.48</v>
      </c>
      <c r="D70" s="4">
        <f>'PR-RAS'!E74</f>
        <v>4532860</v>
      </c>
      <c r="E70" s="4">
        <v>0</v>
      </c>
      <c r="F70" s="4">
        <v>0</v>
      </c>
      <c r="G70" s="2">
        <f t="shared" si="2"/>
        <v>695314.41312000004</v>
      </c>
      <c r="H70" s="2">
        <f t="shared" si="3"/>
        <v>0.47999999998137355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746439.42</v>
      </c>
      <c r="D71" s="4">
        <f>'PR-RAS'!E75</f>
        <v>401987.03</v>
      </c>
      <c r="E71" s="4">
        <v>0</v>
      </c>
      <c r="F71" s="4">
        <v>0</v>
      </c>
      <c r="G71" s="2">
        <f t="shared" si="2"/>
        <v>108528.94360000001</v>
      </c>
      <c r="H71" s="2">
        <f t="shared" si="3"/>
        <v>0.45000000006984919</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264861.06</v>
      </c>
      <c r="D72" s="4">
        <f>'PR-RAS'!E76</f>
        <v>4130872.97</v>
      </c>
      <c r="E72" s="4">
        <v>0</v>
      </c>
      <c r="F72" s="4">
        <v>0</v>
      </c>
      <c r="G72" s="2">
        <f t="shared" si="2"/>
        <v>605389.09699999995</v>
      </c>
      <c r="H72" s="2">
        <f t="shared" si="3"/>
        <v>8.9999999792780727E-2</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4503613.3899999997</v>
      </c>
      <c r="D78" s="4">
        <f>'PR-RAS'!E82</f>
        <v>4372390.6100000003</v>
      </c>
      <c r="E78" s="4">
        <v>0</v>
      </c>
      <c r="F78" s="4">
        <v>0</v>
      </c>
      <c r="G78" s="2">
        <f t="shared" si="2"/>
        <v>1020126.3849699999</v>
      </c>
      <c r="H78" s="2">
        <f t="shared" si="3"/>
        <v>0.77999999932944775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328232.64</v>
      </c>
      <c r="D79" s="4">
        <f>'PR-RAS'!E83</f>
        <v>298975.29000000004</v>
      </c>
      <c r="E79" s="4">
        <v>0</v>
      </c>
      <c r="F79" s="4">
        <v>0</v>
      </c>
      <c r="G79" s="2">
        <f t="shared" si="2"/>
        <v>72242.291160000008</v>
      </c>
      <c r="H79" s="2">
        <f t="shared" si="3"/>
        <v>0.65000000002328306</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324109.64</v>
      </c>
      <c r="D81" s="4">
        <f>'PR-RAS'!E85</f>
        <v>294597.90000000002</v>
      </c>
      <c r="E81" s="4">
        <v>0</v>
      </c>
      <c r="F81" s="4">
        <v>0</v>
      </c>
      <c r="G81" s="2">
        <f t="shared" si="2"/>
        <v>73064.435200000007</v>
      </c>
      <c r="H81" s="2">
        <f t="shared" si="3"/>
        <v>0.4599999999627471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4123</v>
      </c>
      <c r="D84" s="4">
        <f>'PR-RAS'!E88</f>
        <v>4377.3900000000003</v>
      </c>
      <c r="E84" s="4">
        <v>0</v>
      </c>
      <c r="F84" s="4">
        <v>0</v>
      </c>
      <c r="G84" s="2">
        <f t="shared" si="2"/>
        <v>1068.8557400000002</v>
      </c>
      <c r="H84" s="2">
        <f t="shared" si="3"/>
        <v>0.39000000000032742</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4175380.75</v>
      </c>
      <c r="D87" s="4">
        <f>'PR-RAS'!E91</f>
        <v>4073415.3200000003</v>
      </c>
      <c r="E87" s="4">
        <v>0</v>
      </c>
      <c r="F87" s="4">
        <v>0</v>
      </c>
      <c r="G87" s="2">
        <f t="shared" si="2"/>
        <v>1059710.1795399999</v>
      </c>
      <c r="H87" s="2">
        <f t="shared" si="3"/>
        <v>0.57000000029802322</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489228.08</v>
      </c>
      <c r="D88" s="4">
        <f>'PR-RAS'!E92</f>
        <v>522628.93</v>
      </c>
      <c r="E88" s="4">
        <v>0</v>
      </c>
      <c r="F88" s="4">
        <v>0</v>
      </c>
      <c r="G88" s="2">
        <f t="shared" si="2"/>
        <v>133500.27677999999</v>
      </c>
      <c r="H88" s="2">
        <f t="shared" si="3"/>
        <v>0.15000000002328306</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3480133.83</v>
      </c>
      <c r="D89" s="4">
        <f>'PR-RAS'!E93</f>
        <v>3306017.35</v>
      </c>
      <c r="E89" s="4">
        <v>0</v>
      </c>
      <c r="F89" s="4">
        <v>0</v>
      </c>
      <c r="G89" s="2">
        <f t="shared" si="2"/>
        <v>888110.83064000006</v>
      </c>
      <c r="H89" s="2">
        <f t="shared" si="3"/>
        <v>0.52000000001862645</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201488.58</v>
      </c>
      <c r="D90" s="4">
        <f>'PR-RAS'!E94</f>
        <v>237901.49</v>
      </c>
      <c r="E90" s="4">
        <v>0</v>
      </c>
      <c r="F90" s="4">
        <v>0</v>
      </c>
      <c r="G90" s="2">
        <f t="shared" si="2"/>
        <v>60278.94883999999</v>
      </c>
      <c r="H90" s="2">
        <f t="shared" si="3"/>
        <v>0.91000000000349246</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4530.26</v>
      </c>
      <c r="D93" s="4">
        <f>'PR-RAS'!E97</f>
        <v>6867.55</v>
      </c>
      <c r="E93" s="4">
        <v>0</v>
      </c>
      <c r="F93" s="4">
        <v>0</v>
      </c>
      <c r="G93" s="2">
        <f t="shared" si="2"/>
        <v>1680.4131199999999</v>
      </c>
      <c r="H93" s="2">
        <f t="shared" si="3"/>
        <v>0.71000000000003638</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13220795.779999999</v>
      </c>
      <c r="D102" s="4">
        <f>'PR-RAS'!E106</f>
        <v>14392650.440000001</v>
      </c>
      <c r="E102" s="4">
        <v>0</v>
      </c>
      <c r="F102" s="4">
        <v>0</v>
      </c>
      <c r="G102" s="2">
        <f t="shared" si="2"/>
        <v>4242615.7626600005</v>
      </c>
      <c r="H102" s="2">
        <f t="shared" si="3"/>
        <v>0.66000000201165676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651761.67000000004</v>
      </c>
      <c r="D103" s="4">
        <f>'PR-RAS'!E107</f>
        <v>637680.73</v>
      </c>
      <c r="E103" s="4">
        <v>0</v>
      </c>
      <c r="F103" s="4">
        <v>0</v>
      </c>
      <c r="G103" s="2">
        <f t="shared" si="2"/>
        <v>196566.55925999998</v>
      </c>
      <c r="H103" s="2">
        <f t="shared" si="3"/>
        <v>0.59999999997671694</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97794.240000000005</v>
      </c>
      <c r="D105" s="4">
        <f>'PR-RAS'!E109</f>
        <v>140388.21</v>
      </c>
      <c r="E105" s="4">
        <v>0</v>
      </c>
      <c r="F105" s="4">
        <v>0</v>
      </c>
      <c r="G105" s="2">
        <f t="shared" si="2"/>
        <v>39371.348639999997</v>
      </c>
      <c r="H105" s="2">
        <f t="shared" si="3"/>
        <v>0.44999999999708962</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553967.43000000005</v>
      </c>
      <c r="D107" s="4">
        <f>'PR-RAS'!E111</f>
        <v>497292.52</v>
      </c>
      <c r="E107" s="4">
        <v>0</v>
      </c>
      <c r="F107" s="4">
        <v>0</v>
      </c>
      <c r="G107" s="2">
        <f t="shared" si="2"/>
        <v>164146.56182</v>
      </c>
      <c r="H107" s="2">
        <f t="shared" si="3"/>
        <v>0.91000000003259629</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567991.01</v>
      </c>
      <c r="D108" s="4">
        <f>'PR-RAS'!E112</f>
        <v>541027.31000000006</v>
      </c>
      <c r="E108" s="4">
        <v>0</v>
      </c>
      <c r="F108" s="4">
        <v>0</v>
      </c>
      <c r="G108" s="2">
        <f t="shared" si="2"/>
        <v>176554.88241000002</v>
      </c>
      <c r="H108" s="2">
        <f t="shared" si="3"/>
        <v>0.32000000006519258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4581.1400000000003</v>
      </c>
      <c r="D110" s="4">
        <f>'PR-RAS'!E114</f>
        <v>2115.91</v>
      </c>
      <c r="E110" s="4">
        <v>0</v>
      </c>
      <c r="F110" s="4">
        <v>0</v>
      </c>
      <c r="G110" s="2">
        <f t="shared" si="2"/>
        <v>960.61263999999994</v>
      </c>
      <c r="H110" s="2">
        <f t="shared" si="3"/>
        <v>0.23000000000047294</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563409.87</v>
      </c>
      <c r="D113" s="4">
        <f>'PR-RAS'!E117</f>
        <v>538911.4</v>
      </c>
      <c r="E113" s="4">
        <v>0</v>
      </c>
      <c r="F113" s="4">
        <v>0</v>
      </c>
      <c r="G113" s="2">
        <f t="shared" si="2"/>
        <v>183818.05903999999</v>
      </c>
      <c r="H113" s="2">
        <f t="shared" si="3"/>
        <v>0.53000000002793968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12001043.1</v>
      </c>
      <c r="D116" s="4">
        <f>'PR-RAS'!E120</f>
        <v>13213942.4</v>
      </c>
      <c r="E116" s="4">
        <v>0</v>
      </c>
      <c r="F116" s="4">
        <v>0</v>
      </c>
      <c r="G116" s="2">
        <f t="shared" si="2"/>
        <v>4419326.7084999997</v>
      </c>
      <c r="H116" s="2">
        <f t="shared" si="3"/>
        <v>0.5</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2215717.8199999998</v>
      </c>
      <c r="D117" s="4">
        <f>'PR-RAS'!E121</f>
        <v>3756600.19</v>
      </c>
      <c r="E117" s="4">
        <v>0</v>
      </c>
      <c r="F117" s="4">
        <v>0</v>
      </c>
      <c r="G117" s="2">
        <f t="shared" si="2"/>
        <v>1128554.5112000001</v>
      </c>
      <c r="H117" s="2">
        <f t="shared" si="3"/>
        <v>0.37000000011175871</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9785325.2799999993</v>
      </c>
      <c r="D118" s="4">
        <f>'PR-RAS'!E122</f>
        <v>9457342.2100000009</v>
      </c>
      <c r="E118" s="4">
        <v>0</v>
      </c>
      <c r="F118" s="4">
        <v>0</v>
      </c>
      <c r="G118" s="2">
        <f t="shared" si="2"/>
        <v>3357901.1349000004</v>
      </c>
      <c r="H118" s="2">
        <f t="shared" si="3"/>
        <v>0.49000000022351742</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206173.52</v>
      </c>
      <c r="D121" s="4">
        <f>'PR-RAS'!E125</f>
        <v>237149.61</v>
      </c>
      <c r="E121" s="4">
        <v>0</v>
      </c>
      <c r="F121" s="4">
        <v>0</v>
      </c>
      <c r="G121" s="2">
        <f t="shared" si="2"/>
        <v>81656.728799999997</v>
      </c>
      <c r="H121" s="2">
        <f t="shared" si="3"/>
        <v>0.87000000002444722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200540.4</v>
      </c>
      <c r="D122" s="4">
        <f>'PR-RAS'!E126</f>
        <v>197242.96</v>
      </c>
      <c r="E122" s="4">
        <v>0</v>
      </c>
      <c r="F122" s="4">
        <v>0</v>
      </c>
      <c r="G122" s="2">
        <f t="shared" si="2"/>
        <v>71998.18471999999</v>
      </c>
      <c r="H122" s="2">
        <f t="shared" si="3"/>
        <v>0.44000000000232831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200540.4</v>
      </c>
      <c r="D124" s="4">
        <f>'PR-RAS'!E128</f>
        <v>197242.96</v>
      </c>
      <c r="E124" s="4">
        <v>0</v>
      </c>
      <c r="F124" s="4">
        <v>0</v>
      </c>
      <c r="G124" s="2">
        <f t="shared" si="2"/>
        <v>73188.237359999999</v>
      </c>
      <c r="H124" s="2">
        <f t="shared" si="3"/>
        <v>0.44000000000232831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5633.12</v>
      </c>
      <c r="D125" s="4">
        <f>'PR-RAS'!E129</f>
        <v>39906.65</v>
      </c>
      <c r="E125" s="4">
        <v>0</v>
      </c>
      <c r="F125" s="4">
        <v>0</v>
      </c>
      <c r="G125" s="2">
        <f t="shared" si="2"/>
        <v>10595.35608</v>
      </c>
      <c r="H125" s="2">
        <f t="shared" si="3"/>
        <v>0.46999999999843567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5633.12</v>
      </c>
      <c r="D126" s="4">
        <f>'PR-RAS'!E130</f>
        <v>5749.4</v>
      </c>
      <c r="E126" s="4">
        <v>0</v>
      </c>
      <c r="F126" s="4">
        <v>0</v>
      </c>
      <c r="G126" s="2">
        <f t="shared" si="2"/>
        <v>2141.4899999999998</v>
      </c>
      <c r="H126" s="2">
        <f t="shared" si="3"/>
        <v>0.51999999999952706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34157.25</v>
      </c>
      <c r="E127" s="4">
        <v>0</v>
      </c>
      <c r="F127" s="4">
        <v>0</v>
      </c>
      <c r="G127" s="2">
        <f t="shared" si="2"/>
        <v>8607.6270000000004</v>
      </c>
      <c r="H127" s="2">
        <f t="shared" si="3"/>
        <v>0.25</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301912.89</v>
      </c>
      <c r="D136" s="4">
        <f>'PR-RAS'!E140</f>
        <v>211335.63999999998</v>
      </c>
      <c r="E136" s="4">
        <v>0</v>
      </c>
      <c r="F136" s="4">
        <v>0</v>
      </c>
      <c r="G136" s="2">
        <f t="shared" si="4"/>
        <v>97818.862949999995</v>
      </c>
      <c r="H136" s="2">
        <f t="shared" si="5"/>
        <v>0.47000000000116415</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297999.14</v>
      </c>
      <c r="D137" s="4">
        <f>'PR-RAS'!E141</f>
        <v>194019.12999999998</v>
      </c>
      <c r="E137" s="4">
        <v>0</v>
      </c>
      <c r="F137" s="4">
        <v>0</v>
      </c>
      <c r="G137" s="2">
        <f t="shared" si="4"/>
        <v>93301.0864</v>
      </c>
      <c r="H137" s="2">
        <f t="shared" si="5"/>
        <v>0.26999999998952262</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246423.6</v>
      </c>
      <c r="D142" s="4">
        <f>'PR-RAS'!E146</f>
        <v>160173.60999999999</v>
      </c>
      <c r="E142" s="4">
        <v>0</v>
      </c>
      <c r="F142" s="4">
        <v>0</v>
      </c>
      <c r="G142" s="2">
        <f t="shared" si="4"/>
        <v>79914.685619999989</v>
      </c>
      <c r="H142" s="2">
        <f t="shared" si="5"/>
        <v>0.79000000000814907</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51575.54</v>
      </c>
      <c r="D146" s="4">
        <f>'PR-RAS'!E150</f>
        <v>33845.519999999997</v>
      </c>
      <c r="E146" s="4">
        <v>0</v>
      </c>
      <c r="F146" s="4">
        <v>0</v>
      </c>
      <c r="G146" s="2">
        <f t="shared" si="4"/>
        <v>17293.654099999996</v>
      </c>
      <c r="H146" s="2">
        <f t="shared" si="5"/>
        <v>0.94000000000232831</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3913.75</v>
      </c>
      <c r="D147" s="4">
        <f>'PR-RAS'!E151</f>
        <v>17316.509999999998</v>
      </c>
      <c r="E147" s="4">
        <v>0</v>
      </c>
      <c r="F147" s="4">
        <v>0</v>
      </c>
      <c r="G147" s="2">
        <f t="shared" si="4"/>
        <v>5627.8284199999989</v>
      </c>
      <c r="H147" s="2">
        <f t="shared" si="5"/>
        <v>0.74000000000160071</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57419149.649999999</v>
      </c>
      <c r="D148" s="4">
        <f>'PR-RAS'!E152</f>
        <v>66083003.320000008</v>
      </c>
      <c r="E148" s="4">
        <v>0</v>
      </c>
      <c r="F148" s="4">
        <v>0</v>
      </c>
      <c r="G148" s="2">
        <f t="shared" si="4"/>
        <v>27869017.974630002</v>
      </c>
      <c r="H148" s="2">
        <f t="shared" si="5"/>
        <v>0.67000000923871994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5949329.3100000005</v>
      </c>
      <c r="D149" s="4">
        <f>'PR-RAS'!E153</f>
        <v>7215030.6600000001</v>
      </c>
      <c r="E149" s="4">
        <v>0</v>
      </c>
      <c r="F149" s="4">
        <v>0</v>
      </c>
      <c r="G149" s="2">
        <f t="shared" si="4"/>
        <v>3016149.81324</v>
      </c>
      <c r="H149" s="2">
        <f t="shared" si="5"/>
        <v>0.65000000037252903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4773273.28</v>
      </c>
      <c r="D150" s="4">
        <f>'PR-RAS'!E154</f>
        <v>5789617.8600000003</v>
      </c>
      <c r="E150" s="4">
        <v>0</v>
      </c>
      <c r="F150" s="4">
        <v>0</v>
      </c>
      <c r="G150" s="2">
        <f t="shared" si="4"/>
        <v>2436523.841</v>
      </c>
      <c r="H150" s="2">
        <f t="shared" si="5"/>
        <v>0.41999999992549419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4773273.28</v>
      </c>
      <c r="D151" s="4">
        <f>'PR-RAS'!E155</f>
        <v>5789617.8600000003</v>
      </c>
      <c r="E151" s="4">
        <v>0</v>
      </c>
      <c r="F151" s="4">
        <v>0</v>
      </c>
      <c r="G151" s="2">
        <f t="shared" si="4"/>
        <v>2452876.35</v>
      </c>
      <c r="H151" s="2">
        <f t="shared" si="5"/>
        <v>0.41999999992549419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421402.07</v>
      </c>
      <c r="D155" s="4">
        <f>'PR-RAS'!E159</f>
        <v>509532.62</v>
      </c>
      <c r="E155" s="4">
        <v>0</v>
      </c>
      <c r="F155" s="4">
        <v>0</v>
      </c>
      <c r="G155" s="2">
        <f t="shared" si="4"/>
        <v>221831.96574000001</v>
      </c>
      <c r="H155" s="2">
        <f t="shared" si="5"/>
        <v>0.45000000001164153</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754653.96</v>
      </c>
      <c r="D156" s="4">
        <f>'PR-RAS'!E160</f>
        <v>915880.18</v>
      </c>
      <c r="E156" s="4">
        <v>0</v>
      </c>
      <c r="F156" s="4">
        <v>0</v>
      </c>
      <c r="G156" s="2">
        <f t="shared" si="4"/>
        <v>400894.21960000007</v>
      </c>
      <c r="H156" s="2">
        <f t="shared" si="5"/>
        <v>0.22000000008847564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754653.96</v>
      </c>
      <c r="D158" s="4">
        <f>'PR-RAS'!E162</f>
        <v>915880.18</v>
      </c>
      <c r="E158" s="4">
        <v>0</v>
      </c>
      <c r="F158" s="4">
        <v>0</v>
      </c>
      <c r="G158" s="2">
        <f t="shared" si="4"/>
        <v>406067.04824000003</v>
      </c>
      <c r="H158" s="2">
        <f t="shared" si="5"/>
        <v>0.22000000008847564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19033197.800000001</v>
      </c>
      <c r="D160" s="4">
        <f>'PR-RAS'!E164</f>
        <v>22199069.48</v>
      </c>
      <c r="E160" s="4">
        <v>0</v>
      </c>
      <c r="F160" s="4">
        <v>0</v>
      </c>
      <c r="G160" s="2">
        <f t="shared" si="4"/>
        <v>10085582.544840001</v>
      </c>
      <c r="H160" s="2">
        <f t="shared" si="5"/>
        <v>0.67999999970197678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202808.09</v>
      </c>
      <c r="D161" s="4">
        <f>'PR-RAS'!E165</f>
        <v>206429.38999999998</v>
      </c>
      <c r="E161" s="4">
        <v>0</v>
      </c>
      <c r="F161" s="4">
        <v>0</v>
      </c>
      <c r="G161" s="2">
        <f t="shared" si="4"/>
        <v>98506.699200000003</v>
      </c>
      <c r="H161" s="2">
        <f t="shared" si="5"/>
        <v>0.47999999998137355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58281.4</v>
      </c>
      <c r="D162" s="4">
        <f>'PR-RAS'!E166</f>
        <v>71538.87</v>
      </c>
      <c r="E162" s="4">
        <v>0</v>
      </c>
      <c r="F162" s="4">
        <v>0</v>
      </c>
      <c r="G162" s="2">
        <f t="shared" si="4"/>
        <v>32418.821539999997</v>
      </c>
      <c r="H162" s="2">
        <f t="shared" si="5"/>
        <v>0.5300000000061118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122805.34</v>
      </c>
      <c r="D163" s="4">
        <f>'PR-RAS'!E167</f>
        <v>114516.4</v>
      </c>
      <c r="E163" s="4">
        <v>0</v>
      </c>
      <c r="F163" s="4">
        <v>0</v>
      </c>
      <c r="G163" s="2">
        <f t="shared" si="4"/>
        <v>56997.778680000003</v>
      </c>
      <c r="H163" s="2">
        <f t="shared" si="5"/>
        <v>0.73999999999068677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19480.75</v>
      </c>
      <c r="D164" s="4">
        <f>'PR-RAS'!E168</f>
        <v>18172.12</v>
      </c>
      <c r="E164" s="4">
        <v>0</v>
      </c>
      <c r="F164" s="4">
        <v>0</v>
      </c>
      <c r="G164" s="2">
        <f t="shared" si="4"/>
        <v>9099.4733699999997</v>
      </c>
      <c r="H164" s="2">
        <f t="shared" si="5"/>
        <v>0.36999999999898137</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2240.6</v>
      </c>
      <c r="D165" s="4">
        <f>'PR-RAS'!E169</f>
        <v>2202</v>
      </c>
      <c r="E165" s="4">
        <v>0</v>
      </c>
      <c r="F165" s="4">
        <v>0</v>
      </c>
      <c r="G165" s="2">
        <f t="shared" si="4"/>
        <v>1089.7144000000001</v>
      </c>
      <c r="H165" s="2">
        <f t="shared" si="5"/>
        <v>0.40000000000009095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993479.79999999993</v>
      </c>
      <c r="D166" s="4">
        <f>'PR-RAS'!E170</f>
        <v>1051006.94</v>
      </c>
      <c r="E166" s="4">
        <v>0</v>
      </c>
      <c r="F166" s="4">
        <v>0</v>
      </c>
      <c r="G166" s="2">
        <f t="shared" si="4"/>
        <v>510756.45719999995</v>
      </c>
      <c r="H166" s="2">
        <f t="shared" si="5"/>
        <v>0.26000000012572855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84993.1</v>
      </c>
      <c r="D167" s="4">
        <f>'PR-RAS'!E171</f>
        <v>92254.52</v>
      </c>
      <c r="E167" s="4">
        <v>0</v>
      </c>
      <c r="F167" s="4">
        <v>0</v>
      </c>
      <c r="G167" s="2">
        <f t="shared" si="4"/>
        <v>44737.355240000004</v>
      </c>
      <c r="H167" s="2">
        <f t="shared" si="5"/>
        <v>0.58000000000174623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1924</v>
      </c>
      <c r="D168" s="4">
        <f>'PR-RAS'!E172</f>
        <v>2064</v>
      </c>
      <c r="E168" s="4">
        <v>0</v>
      </c>
      <c r="F168" s="4">
        <v>0</v>
      </c>
      <c r="G168" s="2">
        <f t="shared" si="4"/>
        <v>1010.6840000000001</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892996.09</v>
      </c>
      <c r="D169" s="4">
        <f>'PR-RAS'!E173</f>
        <v>939696.21</v>
      </c>
      <c r="E169" s="4">
        <v>0</v>
      </c>
      <c r="F169" s="4">
        <v>0</v>
      </c>
      <c r="G169" s="2">
        <f t="shared" si="4"/>
        <v>465761.26967999997</v>
      </c>
      <c r="H169" s="2">
        <f t="shared" si="5"/>
        <v>0.29999999993015081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2786.15</v>
      </c>
      <c r="D170" s="4">
        <f>'PR-RAS'!E174</f>
        <v>6370.03</v>
      </c>
      <c r="E170" s="4">
        <v>0</v>
      </c>
      <c r="F170" s="4">
        <v>0</v>
      </c>
      <c r="G170" s="2">
        <f t="shared" si="4"/>
        <v>2623.92949</v>
      </c>
      <c r="H170" s="2">
        <f t="shared" si="5"/>
        <v>0.17999999999983629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8608.2000000000007</v>
      </c>
      <c r="D171" s="4">
        <f>'PR-RAS'!E175</f>
        <v>3023.86</v>
      </c>
      <c r="E171" s="4">
        <v>0</v>
      </c>
      <c r="F171" s="4">
        <v>0</v>
      </c>
      <c r="G171" s="2">
        <f t="shared" si="4"/>
        <v>2491.5064000000007</v>
      </c>
      <c r="H171" s="2">
        <f t="shared" si="5"/>
        <v>0.34000000000060027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2172.2600000000002</v>
      </c>
      <c r="D173" s="4">
        <f>'PR-RAS'!E177</f>
        <v>7598.32</v>
      </c>
      <c r="E173" s="4">
        <v>0</v>
      </c>
      <c r="F173" s="4">
        <v>0</v>
      </c>
      <c r="G173" s="2">
        <f t="shared" si="4"/>
        <v>2987.4508000000001</v>
      </c>
      <c r="H173" s="2">
        <f t="shared" si="5"/>
        <v>0.57999999999992724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16161501.930000002</v>
      </c>
      <c r="D174" s="4">
        <f>'PR-RAS'!E178</f>
        <v>19521805.050000004</v>
      </c>
      <c r="E174" s="4">
        <v>0</v>
      </c>
      <c r="F174" s="4">
        <v>0</v>
      </c>
      <c r="G174" s="2">
        <f t="shared" si="4"/>
        <v>9550484.3811900001</v>
      </c>
      <c r="H174" s="2">
        <f t="shared" si="5"/>
        <v>0.12000000290572643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2045085.44</v>
      </c>
      <c r="D175" s="4">
        <f>'PR-RAS'!E179</f>
        <v>2499061.7400000002</v>
      </c>
      <c r="E175" s="4">
        <v>0</v>
      </c>
      <c r="F175" s="4">
        <v>0</v>
      </c>
      <c r="G175" s="2">
        <f t="shared" si="4"/>
        <v>1225518.3520799999</v>
      </c>
      <c r="H175" s="2">
        <f t="shared" si="5"/>
        <v>0.69999999972060323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1304191.96</v>
      </c>
      <c r="D176" s="4">
        <f>'PR-RAS'!E180</f>
        <v>1767239.4</v>
      </c>
      <c r="E176" s="4">
        <v>0</v>
      </c>
      <c r="F176" s="4">
        <v>0</v>
      </c>
      <c r="G176" s="2">
        <f t="shared" si="4"/>
        <v>846767.38299999991</v>
      </c>
      <c r="H176" s="2">
        <f t="shared" si="5"/>
        <v>0.43999999994412065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286446.40000000002</v>
      </c>
      <c r="D177" s="4">
        <f>'PR-RAS'!E181</f>
        <v>230761.52</v>
      </c>
      <c r="E177" s="4">
        <v>0</v>
      </c>
      <c r="F177" s="4">
        <v>0</v>
      </c>
      <c r="G177" s="2">
        <f t="shared" si="4"/>
        <v>131642.62143999999</v>
      </c>
      <c r="H177" s="2">
        <f t="shared" si="5"/>
        <v>0.88000000003376044</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10380496.130000001</v>
      </c>
      <c r="D178" s="4">
        <f>'PR-RAS'!E182</f>
        <v>12488448.939999999</v>
      </c>
      <c r="E178" s="4">
        <v>0</v>
      </c>
      <c r="F178" s="4">
        <v>0</v>
      </c>
      <c r="G178" s="2">
        <f t="shared" si="4"/>
        <v>6258258.7397699989</v>
      </c>
      <c r="H178" s="2">
        <f t="shared" si="5"/>
        <v>0.19000000134110451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232389.84</v>
      </c>
      <c r="D179" s="4">
        <f>'PR-RAS'!E183</f>
        <v>234532.06</v>
      </c>
      <c r="E179" s="4">
        <v>0</v>
      </c>
      <c r="F179" s="4">
        <v>0</v>
      </c>
      <c r="G179" s="2">
        <f t="shared" si="4"/>
        <v>124858.80487999998</v>
      </c>
      <c r="H179" s="2">
        <f t="shared" si="5"/>
        <v>0.22000000000116415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154462.97</v>
      </c>
      <c r="D180" s="4">
        <f>'PR-RAS'!E184</f>
        <v>242146.6</v>
      </c>
      <c r="E180" s="4">
        <v>0</v>
      </c>
      <c r="F180" s="4">
        <v>0</v>
      </c>
      <c r="G180" s="2">
        <f t="shared" si="4"/>
        <v>114337.35443000001</v>
      </c>
      <c r="H180" s="2">
        <f t="shared" si="5"/>
        <v>0.42999999999301508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764073.41</v>
      </c>
      <c r="D181" s="4">
        <f>'PR-RAS'!E185</f>
        <v>929887.42</v>
      </c>
      <c r="E181" s="4">
        <v>0</v>
      </c>
      <c r="F181" s="4">
        <v>0</v>
      </c>
      <c r="G181" s="2">
        <f t="shared" si="4"/>
        <v>472292.685</v>
      </c>
      <c r="H181" s="2">
        <f t="shared" si="5"/>
        <v>0.83000000007450581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325294.05</v>
      </c>
      <c r="D182" s="4">
        <f>'PR-RAS'!E186</f>
        <v>334167.59000000003</v>
      </c>
      <c r="E182" s="4">
        <v>0</v>
      </c>
      <c r="F182" s="4">
        <v>0</v>
      </c>
      <c r="G182" s="2">
        <f t="shared" si="4"/>
        <v>179846.89062999998</v>
      </c>
      <c r="H182" s="2">
        <f t="shared" si="5"/>
        <v>0.4599999999627471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669061.73</v>
      </c>
      <c r="D183" s="4">
        <f>'PR-RAS'!E187</f>
        <v>795559.78</v>
      </c>
      <c r="E183" s="4">
        <v>0</v>
      </c>
      <c r="F183" s="4">
        <v>0</v>
      </c>
      <c r="G183" s="2">
        <f t="shared" si="4"/>
        <v>411352.99478000001</v>
      </c>
      <c r="H183" s="2">
        <f t="shared" si="5"/>
        <v>0.48999999999068677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7068.51</v>
      </c>
      <c r="D184" s="4">
        <f>'PR-RAS'!E188</f>
        <v>5896.04</v>
      </c>
      <c r="E184" s="4">
        <v>0</v>
      </c>
      <c r="F184" s="4">
        <v>0</v>
      </c>
      <c r="G184" s="2">
        <f t="shared" si="4"/>
        <v>3451.4879700000001</v>
      </c>
      <c r="H184" s="2">
        <f t="shared" si="5"/>
        <v>0.52999999999974534</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1668339.47</v>
      </c>
      <c r="D190" s="4">
        <f>'PR-RAS'!E194</f>
        <v>1413932.06</v>
      </c>
      <c r="E190" s="4">
        <v>0</v>
      </c>
      <c r="F190" s="4">
        <v>0</v>
      </c>
      <c r="G190" s="2">
        <f t="shared" si="4"/>
        <v>849782.47850999993</v>
      </c>
      <c r="H190" s="2">
        <f t="shared" si="5"/>
        <v>0.53000000002793968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118586.56</v>
      </c>
      <c r="D191" s="4">
        <f>'PR-RAS'!E195</f>
        <v>121113.91</v>
      </c>
      <c r="E191" s="4">
        <v>0</v>
      </c>
      <c r="F191" s="4">
        <v>0</v>
      </c>
      <c r="G191" s="2">
        <f t="shared" si="4"/>
        <v>68554.732199999999</v>
      </c>
      <c r="H191" s="2">
        <f t="shared" si="5"/>
        <v>0.52999999999883585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98866.59</v>
      </c>
      <c r="D192" s="4">
        <f>'PR-RAS'!E196</f>
        <v>59865.05</v>
      </c>
      <c r="E192" s="4">
        <v>0</v>
      </c>
      <c r="F192" s="4">
        <v>0</v>
      </c>
      <c r="G192" s="2">
        <f t="shared" si="4"/>
        <v>41751.967790000002</v>
      </c>
      <c r="H192" s="2">
        <f t="shared" si="5"/>
        <v>0.46000000000640284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53160.08</v>
      </c>
      <c r="D193" s="4">
        <f>'PR-RAS'!E197</f>
        <v>63363.21</v>
      </c>
      <c r="E193" s="4">
        <v>0</v>
      </c>
      <c r="F193" s="4">
        <v>0</v>
      </c>
      <c r="G193" s="2">
        <f t="shared" si="4"/>
        <v>34538.207999999999</v>
      </c>
      <c r="H193" s="2">
        <f t="shared" si="5"/>
        <v>0.29000000000087311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19695.62</v>
      </c>
      <c r="D194" s="4">
        <f>'PR-RAS'!E198</f>
        <v>21606.04</v>
      </c>
      <c r="E194" s="4">
        <v>0</v>
      </c>
      <c r="F194" s="4">
        <v>0</v>
      </c>
      <c r="G194" s="2">
        <f t="shared" ref="G194:G257" si="6">(B194/1000)*(C194*1+D194*2)</f>
        <v>12141.186099999999</v>
      </c>
      <c r="H194" s="2">
        <f t="shared" ref="H194:H257" si="7">ABS(C194-ROUND(C194,0))+ABS(D194-ROUND(D194,0))</f>
        <v>0.42000000000189175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24356.45</v>
      </c>
      <c r="D195" s="4">
        <f>'PR-RAS'!E199</f>
        <v>20418</v>
      </c>
      <c r="E195" s="4">
        <v>0</v>
      </c>
      <c r="F195" s="4">
        <v>0</v>
      </c>
      <c r="G195" s="2">
        <f t="shared" si="6"/>
        <v>12647.335300000001</v>
      </c>
      <c r="H195" s="2">
        <f t="shared" si="7"/>
        <v>0.4500000000007276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1353674.17</v>
      </c>
      <c r="D197" s="4">
        <f>'PR-RAS'!E201</f>
        <v>1127565.8500000001</v>
      </c>
      <c r="E197" s="4">
        <v>0</v>
      </c>
      <c r="F197" s="4">
        <v>0</v>
      </c>
      <c r="G197" s="2">
        <f t="shared" si="6"/>
        <v>707325.95052000007</v>
      </c>
      <c r="H197" s="2">
        <f t="shared" si="7"/>
        <v>0.31999999983236194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252518.58</v>
      </c>
      <c r="D198" s="4">
        <f>'PR-RAS'!E202</f>
        <v>178127.46000000002</v>
      </c>
      <c r="E198" s="4">
        <v>0</v>
      </c>
      <c r="F198" s="4">
        <v>0</v>
      </c>
      <c r="G198" s="2">
        <f t="shared" si="6"/>
        <v>119928.37950000001</v>
      </c>
      <c r="H198" s="2">
        <f t="shared" si="7"/>
        <v>0.88000000003376044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199799.02</v>
      </c>
      <c r="D204" s="4">
        <f>'PR-RAS'!E208</f>
        <v>106186.05</v>
      </c>
      <c r="E204" s="4">
        <v>0</v>
      </c>
      <c r="F204" s="4">
        <v>0</v>
      </c>
      <c r="G204" s="2">
        <f t="shared" si="6"/>
        <v>83670.737359999999</v>
      </c>
      <c r="H204" s="2">
        <f t="shared" si="7"/>
        <v>6.9999999992433004E-2</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199799.02</v>
      </c>
      <c r="D207" s="4">
        <f>'PR-RAS'!E211</f>
        <v>106186.05</v>
      </c>
      <c r="E207" s="4">
        <v>0</v>
      </c>
      <c r="F207" s="4">
        <v>0</v>
      </c>
      <c r="G207" s="2">
        <f t="shared" si="6"/>
        <v>84907.250719999996</v>
      </c>
      <c r="H207" s="2">
        <f t="shared" si="7"/>
        <v>6.9999999992433004E-2</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52719.56</v>
      </c>
      <c r="D212" s="4">
        <f>'PR-RAS'!E216</f>
        <v>71941.41</v>
      </c>
      <c r="E212" s="4">
        <v>0</v>
      </c>
      <c r="F212" s="4">
        <v>0</v>
      </c>
      <c r="G212" s="2">
        <f t="shared" si="6"/>
        <v>41483.102180000002</v>
      </c>
      <c r="H212" s="2">
        <f t="shared" si="7"/>
        <v>0.85000000000582077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51554.75</v>
      </c>
      <c r="D213" s="4">
        <f>'PR-RAS'!E217</f>
        <v>71897.39</v>
      </c>
      <c r="E213" s="4">
        <v>0</v>
      </c>
      <c r="F213" s="4">
        <v>0</v>
      </c>
      <c r="G213" s="2">
        <f t="shared" si="6"/>
        <v>41414.100359999997</v>
      </c>
      <c r="H213" s="2">
        <f t="shared" si="7"/>
        <v>0.63999999999941792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1164.81</v>
      </c>
      <c r="D215" s="4">
        <f>'PR-RAS'!E219</f>
        <v>44.02</v>
      </c>
      <c r="E215" s="4">
        <v>0</v>
      </c>
      <c r="F215" s="4">
        <v>0</v>
      </c>
      <c r="G215" s="2">
        <f t="shared" si="6"/>
        <v>268.10989999999998</v>
      </c>
      <c r="H215" s="2">
        <f t="shared" si="7"/>
        <v>0.2100000000000577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3054179.3</v>
      </c>
      <c r="D217" s="4">
        <f>'PR-RAS'!E221</f>
        <v>3452377.75</v>
      </c>
      <c r="E217" s="4">
        <v>0</v>
      </c>
      <c r="F217" s="4">
        <v>0</v>
      </c>
      <c r="G217" s="2">
        <f t="shared" si="6"/>
        <v>2151129.9168000002</v>
      </c>
      <c r="H217" s="2">
        <f t="shared" si="7"/>
        <v>0.54999999981373549</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89107</v>
      </c>
      <c r="D218" s="4">
        <f>'PR-RAS'!E222</f>
        <v>155000</v>
      </c>
      <c r="E218" s="4">
        <v>0</v>
      </c>
      <c r="F218" s="4">
        <v>0</v>
      </c>
      <c r="G218" s="2">
        <f t="shared" si="6"/>
        <v>86606.218999999997</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89107</v>
      </c>
      <c r="D220" s="4">
        <f>'PR-RAS'!E224</f>
        <v>155000</v>
      </c>
      <c r="E220" s="4">
        <v>0</v>
      </c>
      <c r="F220" s="4">
        <v>0</v>
      </c>
      <c r="G220" s="2">
        <f t="shared" si="6"/>
        <v>87404.433000000005</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2965072.3</v>
      </c>
      <c r="D221" s="4">
        <f>'PR-RAS'!E225</f>
        <v>3297377.75</v>
      </c>
      <c r="E221" s="4">
        <v>0</v>
      </c>
      <c r="F221" s="4">
        <v>0</v>
      </c>
      <c r="G221" s="2">
        <f t="shared" si="6"/>
        <v>2103162.1160000004</v>
      </c>
      <c r="H221" s="2">
        <f t="shared" si="7"/>
        <v>0.54999999981373549</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42008.44</v>
      </c>
      <c r="D222" s="4">
        <f>'PR-RAS'!E226</f>
        <v>57211.9</v>
      </c>
      <c r="E222" s="4">
        <v>0</v>
      </c>
      <c r="F222" s="4">
        <v>0</v>
      </c>
      <c r="G222" s="2">
        <f t="shared" si="6"/>
        <v>34571.52504</v>
      </c>
      <c r="H222" s="2">
        <f t="shared" si="7"/>
        <v>0.54000000000087311</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2772879.07</v>
      </c>
      <c r="D223" s="4">
        <f>'PR-RAS'!E227</f>
        <v>3082477.33</v>
      </c>
      <c r="E223" s="4">
        <v>0</v>
      </c>
      <c r="F223" s="4">
        <v>0</v>
      </c>
      <c r="G223" s="2">
        <f t="shared" si="6"/>
        <v>1984199.0880600002</v>
      </c>
      <c r="H223" s="2">
        <f t="shared" si="7"/>
        <v>0.39999999990686774</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150184.79</v>
      </c>
      <c r="D224" s="4">
        <f>'PR-RAS'!E228</f>
        <v>157688.51999999999</v>
      </c>
      <c r="E224" s="4">
        <v>0</v>
      </c>
      <c r="F224" s="4">
        <v>0</v>
      </c>
      <c r="G224" s="2">
        <f t="shared" si="6"/>
        <v>103820.28808999999</v>
      </c>
      <c r="H224" s="2">
        <f t="shared" si="7"/>
        <v>0.69000000000232831</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17428340.129999999</v>
      </c>
      <c r="D226" s="4">
        <f>'PR-RAS'!E230</f>
        <v>21201428.860000003</v>
      </c>
      <c r="E226" s="4">
        <v>0</v>
      </c>
      <c r="F226" s="4">
        <v>0</v>
      </c>
      <c r="G226" s="2">
        <f t="shared" si="6"/>
        <v>13462019.516250003</v>
      </c>
      <c r="H226" s="2">
        <f t="shared" si="7"/>
        <v>0.26999999582767487</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126970.08</v>
      </c>
      <c r="D233" s="4">
        <f>'PR-RAS'!E237</f>
        <v>144661</v>
      </c>
      <c r="E233" s="4">
        <v>0</v>
      </c>
      <c r="F233" s="4">
        <v>0</v>
      </c>
      <c r="G233" s="2">
        <f t="shared" si="6"/>
        <v>96579.762560000003</v>
      </c>
      <c r="H233" s="2">
        <f t="shared" si="7"/>
        <v>8.000000000174623E-2</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126970.08</v>
      </c>
      <c r="D234" s="4">
        <f>'PR-RAS'!E238</f>
        <v>144661</v>
      </c>
      <c r="E234" s="4">
        <v>0</v>
      </c>
      <c r="F234" s="4">
        <v>0</v>
      </c>
      <c r="G234" s="2">
        <f t="shared" si="6"/>
        <v>96996.054640000002</v>
      </c>
      <c r="H234" s="2">
        <f t="shared" si="7"/>
        <v>8.000000000174623E-2</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1042739.77</v>
      </c>
      <c r="D242" s="4">
        <f>'PR-RAS'!E246</f>
        <v>1226685.6200000001</v>
      </c>
      <c r="E242" s="4">
        <v>0</v>
      </c>
      <c r="F242" s="4">
        <v>0</v>
      </c>
      <c r="G242" s="2">
        <f t="shared" si="6"/>
        <v>842562.75341</v>
      </c>
      <c r="H242" s="2">
        <f t="shared" si="7"/>
        <v>0.60999999986961484</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972739.77</v>
      </c>
      <c r="D243" s="4">
        <f>'PR-RAS'!E247</f>
        <v>1126685.6200000001</v>
      </c>
      <c r="E243" s="4">
        <v>0</v>
      </c>
      <c r="F243" s="4">
        <v>0</v>
      </c>
      <c r="G243" s="2">
        <f t="shared" si="6"/>
        <v>780718.86442</v>
      </c>
      <c r="H243" s="2">
        <f t="shared" si="7"/>
        <v>0.60999999986961484</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70000</v>
      </c>
      <c r="D244" s="4">
        <f>'PR-RAS'!E248</f>
        <v>100000</v>
      </c>
      <c r="E244" s="4">
        <v>0</v>
      </c>
      <c r="F244" s="4">
        <v>0</v>
      </c>
      <c r="G244" s="2">
        <f t="shared" si="6"/>
        <v>65610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16257910.279999999</v>
      </c>
      <c r="D246" s="4">
        <f>'PR-RAS'!E250</f>
        <v>19591249.310000002</v>
      </c>
      <c r="E246" s="4">
        <v>0</v>
      </c>
      <c r="F246" s="4">
        <v>0</v>
      </c>
      <c r="G246" s="2">
        <f t="shared" si="6"/>
        <v>13582900.180500001</v>
      </c>
      <c r="H246" s="2">
        <f t="shared" si="7"/>
        <v>0.59000000171363354</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15409460.34</v>
      </c>
      <c r="D247" s="4">
        <f>'PR-RAS'!E251</f>
        <v>18937611.760000002</v>
      </c>
      <c r="E247" s="4">
        <v>0</v>
      </c>
      <c r="F247" s="4">
        <v>0</v>
      </c>
      <c r="G247" s="2">
        <f t="shared" si="6"/>
        <v>13108032.229559999</v>
      </c>
      <c r="H247" s="2">
        <f t="shared" si="7"/>
        <v>0.57999999821186066</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848449.94</v>
      </c>
      <c r="D248" s="4">
        <f>'PR-RAS'!E252</f>
        <v>653637.55000000005</v>
      </c>
      <c r="E248" s="4">
        <v>0</v>
      </c>
      <c r="F248" s="4">
        <v>0</v>
      </c>
      <c r="G248" s="2">
        <f t="shared" si="6"/>
        <v>532464.08487999998</v>
      </c>
      <c r="H248" s="2">
        <f t="shared" si="7"/>
        <v>0.51000000000931323</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238832.93</v>
      </c>
      <c r="E250" s="4">
        <v>0</v>
      </c>
      <c r="F250" s="4">
        <v>0</v>
      </c>
      <c r="G250" s="2">
        <f t="shared" si="6"/>
        <v>118938.79914</v>
      </c>
      <c r="H250" s="2">
        <f t="shared" si="7"/>
        <v>7.0000000006984919E-2</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238832.93</v>
      </c>
      <c r="E251" s="4">
        <v>0</v>
      </c>
      <c r="F251" s="4">
        <v>0</v>
      </c>
      <c r="G251" s="2">
        <f t="shared" si="6"/>
        <v>119416.465</v>
      </c>
      <c r="H251" s="2">
        <f t="shared" si="7"/>
        <v>7.0000000006984919E-2</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720</v>
      </c>
      <c r="D253" s="4">
        <f>'PR-RAS'!E257</f>
        <v>0</v>
      </c>
      <c r="E253" s="4">
        <v>0</v>
      </c>
      <c r="F253" s="4">
        <v>0</v>
      </c>
      <c r="G253" s="2">
        <f t="shared" si="6"/>
        <v>181.44</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720</v>
      </c>
      <c r="D254" s="4">
        <f>'PR-RAS'!E258</f>
        <v>0</v>
      </c>
      <c r="E254" s="4">
        <v>0</v>
      </c>
      <c r="F254" s="4">
        <v>0</v>
      </c>
      <c r="G254" s="2">
        <f t="shared" si="6"/>
        <v>182.16</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1262700.17</v>
      </c>
      <c r="D258" s="4">
        <f>'PR-RAS'!E262</f>
        <v>1425259.2</v>
      </c>
      <c r="E258" s="4">
        <v>0</v>
      </c>
      <c r="F258" s="4">
        <v>0</v>
      </c>
      <c r="G258" s="2">
        <f t="shared" ref="G258:G321" si="8">(B258/1000)*(C258*1+D258*2)</f>
        <v>1057097.17249</v>
      </c>
      <c r="H258" s="2">
        <f t="shared" ref="H258:H321" si="9">ABS(C258-ROUND(C258,0))+ABS(D258-ROUND(D258,0))</f>
        <v>0.36999999987892807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1262700.17</v>
      </c>
      <c r="D265" s="4">
        <f>'PR-RAS'!E269</f>
        <v>1425259.2</v>
      </c>
      <c r="E265" s="4">
        <v>0</v>
      </c>
      <c r="F265" s="4">
        <v>0</v>
      </c>
      <c r="G265" s="2">
        <f t="shared" si="8"/>
        <v>1085889.70248</v>
      </c>
      <c r="H265" s="2">
        <f t="shared" si="9"/>
        <v>0.36999999987892807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889139.39</v>
      </c>
      <c r="D266" s="4">
        <f>'PR-RAS'!E270</f>
        <v>930940.21</v>
      </c>
      <c r="E266" s="4">
        <v>0</v>
      </c>
      <c r="F266" s="4">
        <v>0</v>
      </c>
      <c r="G266" s="2">
        <f t="shared" si="8"/>
        <v>729020.24965000001</v>
      </c>
      <c r="H266" s="2">
        <f t="shared" si="9"/>
        <v>0.59999999997671694</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373560.78</v>
      </c>
      <c r="D267" s="4">
        <f>'PR-RAS'!E271</f>
        <v>494318.99</v>
      </c>
      <c r="E267" s="4">
        <v>0</v>
      </c>
      <c r="F267" s="4">
        <v>0</v>
      </c>
      <c r="G267" s="2">
        <f t="shared" si="8"/>
        <v>362344.87016000005</v>
      </c>
      <c r="H267" s="2">
        <f t="shared" si="9"/>
        <v>0.22999999998137355</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10438884.359999999</v>
      </c>
      <c r="D269" s="4">
        <f>'PR-RAS'!E273</f>
        <v>10411709.91</v>
      </c>
      <c r="E269" s="4">
        <v>0</v>
      </c>
      <c r="F269" s="4">
        <v>0</v>
      </c>
      <c r="G269" s="2">
        <f t="shared" si="8"/>
        <v>8378297.5202400004</v>
      </c>
      <c r="H269" s="2">
        <f t="shared" si="9"/>
        <v>0.44999999925494194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6879973.29</v>
      </c>
      <c r="D270" s="4">
        <f>'PR-RAS'!E274</f>
        <v>8256660.96</v>
      </c>
      <c r="E270" s="4">
        <v>0</v>
      </c>
      <c r="F270" s="4">
        <v>0</v>
      </c>
      <c r="G270" s="2">
        <f t="shared" si="8"/>
        <v>6292796.4114900008</v>
      </c>
      <c r="H270" s="2">
        <f t="shared" si="9"/>
        <v>0.33000000007450581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6879973.29</v>
      </c>
      <c r="D271" s="4">
        <f>'PR-RAS'!E275</f>
        <v>8256660.96</v>
      </c>
      <c r="E271" s="4">
        <v>0</v>
      </c>
      <c r="F271" s="4">
        <v>0</v>
      </c>
      <c r="G271" s="2">
        <f t="shared" si="8"/>
        <v>6316189.7067000009</v>
      </c>
      <c r="H271" s="2">
        <f t="shared" si="9"/>
        <v>0.33000000007450581</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3558911.07</v>
      </c>
      <c r="D285" s="4">
        <f>'PR-RAS'!E289</f>
        <v>2155048.9500000002</v>
      </c>
      <c r="E285" s="4">
        <v>0</v>
      </c>
      <c r="F285" s="4">
        <v>0</v>
      </c>
      <c r="G285" s="2">
        <f t="shared" si="8"/>
        <v>2234798.5474800002</v>
      </c>
      <c r="H285" s="2">
        <f t="shared" si="9"/>
        <v>0.11999999964609742</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3558911.07</v>
      </c>
      <c r="D286" s="4">
        <f>'PR-RAS'!E290</f>
        <v>2155048.9500000002</v>
      </c>
      <c r="E286" s="4">
        <v>0</v>
      </c>
      <c r="F286" s="4">
        <v>0</v>
      </c>
      <c r="G286" s="2">
        <f t="shared" si="8"/>
        <v>2242667.55645</v>
      </c>
      <c r="H286" s="2">
        <f t="shared" si="9"/>
        <v>0.11999999964609742</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57419149.649999999</v>
      </c>
      <c r="D295" s="4">
        <f>'PR-RAS'!E299</f>
        <v>66083003.320000008</v>
      </c>
      <c r="E295" s="4">
        <v>0</v>
      </c>
      <c r="F295" s="4">
        <v>0</v>
      </c>
      <c r="G295" s="2">
        <f t="shared" si="8"/>
        <v>55738035.949260004</v>
      </c>
      <c r="H295" s="2">
        <f t="shared" si="9"/>
        <v>0.67000000923871994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8161840.990000017</v>
      </c>
      <c r="D296" s="4">
        <f>'PR-RAS'!E300</f>
        <v>10133650.719999999</v>
      </c>
      <c r="E296" s="4">
        <v>0</v>
      </c>
      <c r="F296" s="4">
        <v>0</v>
      </c>
      <c r="G296" s="2">
        <f t="shared" si="8"/>
        <v>8386597.016850004</v>
      </c>
      <c r="H296" s="2">
        <f t="shared" si="9"/>
        <v>0.28999998420476913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9385352.1799999997</v>
      </c>
      <c r="D298" s="4">
        <f>'PR-RAS'!E302</f>
        <v>16967170.079999998</v>
      </c>
      <c r="E298" s="4">
        <v>0</v>
      </c>
      <c r="F298" s="4">
        <v>0</v>
      </c>
      <c r="G298" s="2">
        <f t="shared" si="8"/>
        <v>12865948.624979999</v>
      </c>
      <c r="H298" s="2">
        <f t="shared" si="9"/>
        <v>0.25999999791383743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4233976.0599999996</v>
      </c>
      <c r="D300" s="4">
        <f>'PR-RAS'!E304</f>
        <v>4314221.58</v>
      </c>
      <c r="E300" s="4">
        <v>0</v>
      </c>
      <c r="F300" s="4">
        <v>0</v>
      </c>
      <c r="G300" s="2">
        <f t="shared" si="8"/>
        <v>3845863.3467799993</v>
      </c>
      <c r="H300" s="2">
        <f t="shared" si="9"/>
        <v>0.47999999951571226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1952040.15</v>
      </c>
      <c r="D303" s="4">
        <f>'PR-RAS'!E308</f>
        <v>892857.37</v>
      </c>
      <c r="E303" s="4">
        <v>0</v>
      </c>
      <c r="F303" s="4">
        <v>0</v>
      </c>
      <c r="G303" s="2">
        <f t="shared" si="8"/>
        <v>1128801.9767799999</v>
      </c>
      <c r="H303" s="2">
        <f t="shared" si="9"/>
        <v>0.51999999990221113</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1882904.43</v>
      </c>
      <c r="D304" s="4">
        <f>'PR-RAS'!E309</f>
        <v>780958.38</v>
      </c>
      <c r="E304" s="4">
        <v>0</v>
      </c>
      <c r="F304" s="4">
        <v>0</v>
      </c>
      <c r="G304" s="2">
        <f t="shared" si="8"/>
        <v>1043780.82057</v>
      </c>
      <c r="H304" s="2">
        <f t="shared" si="9"/>
        <v>0.80999999993946403</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1882904.43</v>
      </c>
      <c r="D305" s="4">
        <f>'PR-RAS'!E310</f>
        <v>780958.38</v>
      </c>
      <c r="E305" s="4">
        <v>0</v>
      </c>
      <c r="F305" s="4">
        <v>0</v>
      </c>
      <c r="G305" s="2">
        <f t="shared" si="8"/>
        <v>1047225.6417599999</v>
      </c>
      <c r="H305" s="2">
        <f t="shared" si="9"/>
        <v>0.80999999993946403</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1882904.43</v>
      </c>
      <c r="D306" s="4">
        <f>'PR-RAS'!E311</f>
        <v>780958.38</v>
      </c>
      <c r="E306" s="4">
        <v>0</v>
      </c>
      <c r="F306" s="4">
        <v>0</v>
      </c>
      <c r="G306" s="2">
        <f t="shared" si="8"/>
        <v>1050670.4629500001</v>
      </c>
      <c r="H306" s="2">
        <f t="shared" si="9"/>
        <v>0.80999999993946403</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69135.72</v>
      </c>
      <c r="D316" s="4">
        <f>'PR-RAS'!E321</f>
        <v>111898.99</v>
      </c>
      <c r="E316" s="4">
        <v>0</v>
      </c>
      <c r="F316" s="4">
        <v>0</v>
      </c>
      <c r="G316" s="2">
        <f t="shared" si="8"/>
        <v>92274.1155</v>
      </c>
      <c r="H316" s="2">
        <f t="shared" si="9"/>
        <v>0.28999999999359716</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69135.72</v>
      </c>
      <c r="D317" s="4">
        <f>'PR-RAS'!E322</f>
        <v>111898.99</v>
      </c>
      <c r="E317" s="4">
        <v>0</v>
      </c>
      <c r="F317" s="4">
        <v>0</v>
      </c>
      <c r="G317" s="2">
        <f t="shared" si="8"/>
        <v>92567.049200000009</v>
      </c>
      <c r="H317" s="2">
        <f t="shared" si="9"/>
        <v>0.28999999999359716</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67963.88</v>
      </c>
      <c r="D318" s="4">
        <f>'PR-RAS'!E323</f>
        <v>33359.550000000003</v>
      </c>
      <c r="E318" s="4">
        <v>0</v>
      </c>
      <c r="F318" s="4">
        <v>0</v>
      </c>
      <c r="G318" s="2">
        <f t="shared" si="8"/>
        <v>42694.504660000006</v>
      </c>
      <c r="H318" s="2">
        <f t="shared" si="9"/>
        <v>0.569999999992433</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1171.8399999999999</v>
      </c>
      <c r="D319" s="4">
        <f>'PR-RAS'!E324</f>
        <v>78539.44</v>
      </c>
      <c r="E319" s="4">
        <v>0</v>
      </c>
      <c r="F319" s="4">
        <v>0</v>
      </c>
      <c r="G319" s="2">
        <f t="shared" si="8"/>
        <v>50323.72896</v>
      </c>
      <c r="H319" s="2">
        <f t="shared" si="9"/>
        <v>0.60000000000241016</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7855228.9700000007</v>
      </c>
      <c r="D355" s="4">
        <f>'PR-RAS'!E360</f>
        <v>12186530.140000001</v>
      </c>
      <c r="E355" s="4">
        <v>0</v>
      </c>
      <c r="F355" s="4">
        <v>0</v>
      </c>
      <c r="G355" s="2">
        <f t="shared" si="10"/>
        <v>11408814.394499999</v>
      </c>
      <c r="H355" s="2">
        <f t="shared" si="11"/>
        <v>0.16999999992549419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1059728.3799999999</v>
      </c>
      <c r="D356" s="4">
        <f>'PR-RAS'!E361</f>
        <v>290634.26</v>
      </c>
      <c r="E356" s="4">
        <v>0</v>
      </c>
      <c r="F356" s="4">
        <v>0</v>
      </c>
      <c r="G356" s="2">
        <f t="shared" si="10"/>
        <v>582553.89949999994</v>
      </c>
      <c r="H356" s="2">
        <f t="shared" si="11"/>
        <v>0.63999999989755452</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1053938.3799999999</v>
      </c>
      <c r="D357" s="4">
        <f>'PR-RAS'!E362</f>
        <v>282459.26</v>
      </c>
      <c r="E357" s="4">
        <v>0</v>
      </c>
      <c r="F357" s="4">
        <v>0</v>
      </c>
      <c r="G357" s="2">
        <f t="shared" si="10"/>
        <v>576313.05639999988</v>
      </c>
      <c r="H357" s="2">
        <f t="shared" si="11"/>
        <v>0.63999999989755452</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1053938.3799999999</v>
      </c>
      <c r="D358" s="4">
        <f>'PR-RAS'!E363</f>
        <v>282459.26</v>
      </c>
      <c r="E358" s="4">
        <v>0</v>
      </c>
      <c r="F358" s="4">
        <v>0</v>
      </c>
      <c r="G358" s="2">
        <f t="shared" si="10"/>
        <v>577931.9132999999</v>
      </c>
      <c r="H358" s="2">
        <f t="shared" si="11"/>
        <v>0.63999999989755452</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5790</v>
      </c>
      <c r="D361" s="4">
        <f>'PR-RAS'!E366</f>
        <v>8175</v>
      </c>
      <c r="E361" s="4">
        <v>0</v>
      </c>
      <c r="F361" s="4">
        <v>0</v>
      </c>
      <c r="G361" s="2">
        <f t="shared" si="10"/>
        <v>7970.4</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5790</v>
      </c>
      <c r="D364" s="4">
        <f>'PR-RAS'!E369</f>
        <v>8175</v>
      </c>
      <c r="E364" s="4">
        <v>0</v>
      </c>
      <c r="F364" s="4">
        <v>0</v>
      </c>
      <c r="G364" s="2">
        <f t="shared" si="10"/>
        <v>8036.82</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6533595.6100000003</v>
      </c>
      <c r="D368" s="4">
        <f>'PR-RAS'!E373</f>
        <v>11678726.49</v>
      </c>
      <c r="E368" s="4">
        <v>0</v>
      </c>
      <c r="F368" s="4">
        <v>0</v>
      </c>
      <c r="G368" s="2">
        <f t="shared" si="10"/>
        <v>10970014.832529999</v>
      </c>
      <c r="H368" s="2">
        <f t="shared" si="11"/>
        <v>0.87999999988824129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4809684.29</v>
      </c>
      <c r="D369" s="4">
        <f>'PR-RAS'!E374</f>
        <v>10940629.15</v>
      </c>
      <c r="E369" s="4">
        <v>0</v>
      </c>
      <c r="F369" s="4">
        <v>0</v>
      </c>
      <c r="G369" s="2">
        <f t="shared" si="10"/>
        <v>9822266.8731200006</v>
      </c>
      <c r="H369" s="2">
        <f t="shared" si="11"/>
        <v>0.44000000040978193</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798386.28</v>
      </c>
      <c r="D370" s="4">
        <f>'PR-RAS'!E375</f>
        <v>486354.87</v>
      </c>
      <c r="E370" s="4">
        <v>0</v>
      </c>
      <c r="F370" s="4">
        <v>0</v>
      </c>
      <c r="G370" s="2">
        <f t="shared" si="10"/>
        <v>653534.43137999997</v>
      </c>
      <c r="H370" s="2">
        <f t="shared" si="11"/>
        <v>0.41000000003259629</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1414710.2</v>
      </c>
      <c r="D371" s="4">
        <f>'PR-RAS'!E376</f>
        <v>5791236.6799999997</v>
      </c>
      <c r="E371" s="4">
        <v>0</v>
      </c>
      <c r="F371" s="4">
        <v>0</v>
      </c>
      <c r="G371" s="2">
        <f t="shared" si="10"/>
        <v>4808957.9171999991</v>
      </c>
      <c r="H371" s="2">
        <f t="shared" si="11"/>
        <v>0.5200000002514571</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290532.09000000003</v>
      </c>
      <c r="D372" s="4">
        <f>'PR-RAS'!E377</f>
        <v>1996397.99</v>
      </c>
      <c r="E372" s="4">
        <v>0</v>
      </c>
      <c r="F372" s="4">
        <v>0</v>
      </c>
      <c r="G372" s="2">
        <f t="shared" si="10"/>
        <v>1589114.7139700002</v>
      </c>
      <c r="H372" s="2">
        <f t="shared" si="11"/>
        <v>0.1000000000349246</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2306055.7200000002</v>
      </c>
      <c r="D373" s="4">
        <f>'PR-RAS'!E378</f>
        <v>2666639.61</v>
      </c>
      <c r="E373" s="4">
        <v>0</v>
      </c>
      <c r="F373" s="4">
        <v>0</v>
      </c>
      <c r="G373" s="2">
        <f t="shared" si="10"/>
        <v>2841832.5976799997</v>
      </c>
      <c r="H373" s="2">
        <f t="shared" si="11"/>
        <v>0.66999999992549419</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1119891.9500000002</v>
      </c>
      <c r="D374" s="4">
        <f>'PR-RAS'!E379</f>
        <v>351590.44</v>
      </c>
      <c r="E374" s="4">
        <v>0</v>
      </c>
      <c r="F374" s="4">
        <v>0</v>
      </c>
      <c r="G374" s="2">
        <f t="shared" si="10"/>
        <v>680006.16558999999</v>
      </c>
      <c r="H374" s="2">
        <f t="shared" si="11"/>
        <v>0.48999999981606379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40115.11</v>
      </c>
      <c r="D375" s="4">
        <f>'PR-RAS'!E380</f>
        <v>30377.1</v>
      </c>
      <c r="E375" s="4">
        <v>0</v>
      </c>
      <c r="F375" s="4">
        <v>0</v>
      </c>
      <c r="G375" s="2">
        <f t="shared" si="10"/>
        <v>37725.121939999997</v>
      </c>
      <c r="H375" s="2">
        <f t="shared" si="11"/>
        <v>0.20999999999912689</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2368.7199999999998</v>
      </c>
      <c r="D376" s="4">
        <f>'PR-RAS'!E381</f>
        <v>6753.67</v>
      </c>
      <c r="E376" s="4">
        <v>0</v>
      </c>
      <c r="F376" s="4">
        <v>0</v>
      </c>
      <c r="G376" s="2">
        <f t="shared" si="10"/>
        <v>5953.5225</v>
      </c>
      <c r="H376" s="2">
        <f t="shared" si="11"/>
        <v>0.61000000000012733</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379066.32</v>
      </c>
      <c r="D377" s="4">
        <f>'PR-RAS'!E382</f>
        <v>33884.61</v>
      </c>
      <c r="E377" s="4">
        <v>0</v>
      </c>
      <c r="F377" s="4">
        <v>0</v>
      </c>
      <c r="G377" s="2">
        <f t="shared" si="10"/>
        <v>168010.16304000001</v>
      </c>
      <c r="H377" s="2">
        <f t="shared" si="11"/>
        <v>0.71000000000640284</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2805</v>
      </c>
      <c r="D378" s="4">
        <f>'PR-RAS'!E383</f>
        <v>0</v>
      </c>
      <c r="E378" s="4">
        <v>0</v>
      </c>
      <c r="F378" s="4">
        <v>0</v>
      </c>
      <c r="G378" s="2">
        <f t="shared" si="10"/>
        <v>1057.4849999999999</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695536.8</v>
      </c>
      <c r="D381" s="4">
        <f>'PR-RAS'!E386</f>
        <v>280575.06</v>
      </c>
      <c r="E381" s="4">
        <v>0</v>
      </c>
      <c r="F381" s="4">
        <v>0</v>
      </c>
      <c r="G381" s="2">
        <f t="shared" si="10"/>
        <v>477541.02959999995</v>
      </c>
      <c r="H381" s="2">
        <f t="shared" si="11"/>
        <v>0.25999999995110556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604019.37</v>
      </c>
      <c r="D396" s="4">
        <f>'PR-RAS'!E401</f>
        <v>386506.9</v>
      </c>
      <c r="E396" s="4">
        <v>0</v>
      </c>
      <c r="F396" s="4">
        <v>0</v>
      </c>
      <c r="G396" s="2">
        <f t="shared" si="12"/>
        <v>543928.10215000005</v>
      </c>
      <c r="H396" s="2">
        <f t="shared" si="13"/>
        <v>0.46999999997206032</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30888.75</v>
      </c>
      <c r="E398" s="4">
        <v>0</v>
      </c>
      <c r="F398" s="4">
        <v>0</v>
      </c>
      <c r="G398" s="2">
        <f t="shared" si="12"/>
        <v>24525.6675</v>
      </c>
      <c r="H398" s="2">
        <f t="shared" si="13"/>
        <v>0.25</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272041.02</v>
      </c>
      <c r="D399" s="4">
        <f>'PR-RAS'!E404</f>
        <v>154768.15</v>
      </c>
      <c r="E399" s="4">
        <v>0</v>
      </c>
      <c r="F399" s="4">
        <v>0</v>
      </c>
      <c r="G399" s="2">
        <f t="shared" si="12"/>
        <v>231467.77336000005</v>
      </c>
      <c r="H399" s="2">
        <f t="shared" si="13"/>
        <v>0.17000000001280569</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331978.34999999998</v>
      </c>
      <c r="D400" s="4">
        <f>'PR-RAS'!E405</f>
        <v>200850</v>
      </c>
      <c r="E400" s="4">
        <v>0</v>
      </c>
      <c r="F400" s="4">
        <v>0</v>
      </c>
      <c r="G400" s="2">
        <f t="shared" si="12"/>
        <v>292737.66165000002</v>
      </c>
      <c r="H400" s="2">
        <f t="shared" si="13"/>
        <v>0.34999999997671694</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261904.98</v>
      </c>
      <c r="D407" s="4">
        <f>'PR-RAS'!E412</f>
        <v>217169.39</v>
      </c>
      <c r="E407" s="4">
        <v>0</v>
      </c>
      <c r="F407" s="4">
        <v>0</v>
      </c>
      <c r="G407" s="2">
        <f t="shared" si="12"/>
        <v>282674.96656000003</v>
      </c>
      <c r="H407" s="2">
        <f t="shared" si="13"/>
        <v>0.41000000000349246</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261904.98</v>
      </c>
      <c r="D411" s="4">
        <f>'PR-RAS'!E416</f>
        <v>217169.39</v>
      </c>
      <c r="E411" s="4">
        <v>0</v>
      </c>
      <c r="F411" s="4">
        <v>0</v>
      </c>
      <c r="G411" s="2">
        <f t="shared" si="12"/>
        <v>285459.94159999996</v>
      </c>
      <c r="H411" s="2">
        <f t="shared" si="13"/>
        <v>0.41000000000349246</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5903188.8200000003</v>
      </c>
      <c r="D413" s="4">
        <f>'PR-RAS'!E418</f>
        <v>11293672.770000001</v>
      </c>
      <c r="E413" s="4">
        <v>0</v>
      </c>
      <c r="F413" s="4">
        <v>0</v>
      </c>
      <c r="G413" s="2">
        <f t="shared" si="12"/>
        <v>11738100.15632</v>
      </c>
      <c r="H413" s="2">
        <f t="shared" si="13"/>
        <v>0.40999999828636646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650956.43000000005</v>
      </c>
      <c r="D414" s="4">
        <f>'PR-RAS'!E419</f>
        <v>0</v>
      </c>
      <c r="E414" s="4">
        <v>0</v>
      </c>
      <c r="F414" s="4">
        <v>0</v>
      </c>
      <c r="G414" s="2">
        <f t="shared" si="12"/>
        <v>268845.00559000002</v>
      </c>
      <c r="H414" s="2">
        <f t="shared" si="13"/>
        <v>0.43000000005122274</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5496887.3899999997</v>
      </c>
      <c r="E415" s="4">
        <v>0</v>
      </c>
      <c r="F415" s="4">
        <v>0</v>
      </c>
      <c r="G415" s="2">
        <f t="shared" si="12"/>
        <v>4551422.7589199999</v>
      </c>
      <c r="H415" s="2">
        <f t="shared" si="13"/>
        <v>0.38999999966472387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76628.3</v>
      </c>
      <c r="D416" s="4">
        <f>'PR-RAS'!E421</f>
        <v>10977.63</v>
      </c>
      <c r="E416" s="4">
        <v>0</v>
      </c>
      <c r="F416" s="4">
        <v>0</v>
      </c>
      <c r="G416" s="2">
        <f t="shared" si="12"/>
        <v>40912.1774</v>
      </c>
      <c r="H416" s="2">
        <f t="shared" si="13"/>
        <v>0.67000000000371074</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67533030.790000021</v>
      </c>
      <c r="D417" s="4">
        <f>'PR-RAS'!E422</f>
        <v>77109511.410000011</v>
      </c>
      <c r="E417" s="4">
        <v>0</v>
      </c>
      <c r="F417" s="4">
        <v>0</v>
      </c>
      <c r="G417" s="2">
        <f t="shared" si="12"/>
        <v>92248854.301760018</v>
      </c>
      <c r="H417" s="2">
        <f t="shared" si="13"/>
        <v>0.61999998986721039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65274378.619999997</v>
      </c>
      <c r="D418" s="4">
        <f>'PR-RAS'!E423</f>
        <v>78269533.460000008</v>
      </c>
      <c r="E418" s="4">
        <v>0</v>
      </c>
      <c r="F418" s="4">
        <v>0</v>
      </c>
      <c r="G418" s="2">
        <f t="shared" si="12"/>
        <v>92496206.790179998</v>
      </c>
      <c r="H418" s="2">
        <f t="shared" si="13"/>
        <v>0.84000001102685928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2258652.1700000241</v>
      </c>
      <c r="D419" s="4">
        <f>'PR-RAS'!E424</f>
        <v>0</v>
      </c>
      <c r="E419" s="4">
        <v>0</v>
      </c>
      <c r="F419" s="4">
        <v>0</v>
      </c>
      <c r="G419" s="2">
        <f t="shared" si="12"/>
        <v>944116.60706001008</v>
      </c>
      <c r="H419" s="2">
        <f t="shared" si="13"/>
        <v>0.17000002413988113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1160022.049999997</v>
      </c>
      <c r="E420" s="4">
        <v>0</v>
      </c>
      <c r="F420" s="4">
        <v>0</v>
      </c>
      <c r="G420" s="2">
        <f t="shared" si="12"/>
        <v>972098.4778999975</v>
      </c>
      <c r="H420" s="2">
        <f t="shared" si="13"/>
        <v>4.9999997019767761E-2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10036308.609999999</v>
      </c>
      <c r="D421" s="4">
        <f>'PR-RAS'!E426</f>
        <v>11470282.689999998</v>
      </c>
      <c r="E421" s="4">
        <v>0</v>
      </c>
      <c r="F421" s="4">
        <v>0</v>
      </c>
      <c r="G421" s="2">
        <f t="shared" si="12"/>
        <v>13850287.075799998</v>
      </c>
      <c r="H421" s="2">
        <f t="shared" si="13"/>
        <v>0.70000000298023224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4310604.3599999994</v>
      </c>
      <c r="D423" s="4">
        <f>'PR-RAS'!E428</f>
        <v>4325199.21</v>
      </c>
      <c r="E423" s="4">
        <v>0</v>
      </c>
      <c r="F423" s="4">
        <v>0</v>
      </c>
      <c r="G423" s="2">
        <f t="shared" si="12"/>
        <v>5469543.1731599998</v>
      </c>
      <c r="H423" s="2">
        <f t="shared" si="13"/>
        <v>0.56999999936670065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1483242.89</v>
      </c>
      <c r="E424" s="4">
        <v>0</v>
      </c>
      <c r="F424" s="4">
        <v>0</v>
      </c>
      <c r="G424" s="2">
        <f t="shared" si="12"/>
        <v>1254823.4849399999</v>
      </c>
      <c r="H424" s="2">
        <f t="shared" si="13"/>
        <v>0.11000000010244548</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109274</v>
      </c>
      <c r="E473" s="4">
        <v>0</v>
      </c>
      <c r="F473" s="4">
        <v>0</v>
      </c>
      <c r="G473" s="2">
        <f t="shared" si="14"/>
        <v>103154.65599999999</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109274</v>
      </c>
      <c r="E478" s="4">
        <v>0</v>
      </c>
      <c r="F478" s="4">
        <v>0</v>
      </c>
      <c r="G478" s="2">
        <f t="shared" si="14"/>
        <v>104247.39599999999</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1373968.89</v>
      </c>
      <c r="E485" s="4">
        <v>0</v>
      </c>
      <c r="F485" s="4">
        <v>0</v>
      </c>
      <c r="G485" s="2">
        <f t="shared" si="14"/>
        <v>1330001.8855199998</v>
      </c>
      <c r="H485" s="2">
        <f t="shared" si="15"/>
        <v>0.11000000010244548</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1373968.89</v>
      </c>
      <c r="E496" s="4">
        <v>0</v>
      </c>
      <c r="F496" s="4">
        <v>0</v>
      </c>
      <c r="G496" s="2">
        <f t="shared" si="14"/>
        <v>1360229.2010999999</v>
      </c>
      <c r="H496" s="2">
        <f t="shared" si="15"/>
        <v>0.11000000010244548</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1373968.89</v>
      </c>
      <c r="E497" s="4">
        <v>0</v>
      </c>
      <c r="F497" s="4">
        <v>0</v>
      </c>
      <c r="G497" s="2">
        <f t="shared" si="14"/>
        <v>1362977.13888</v>
      </c>
      <c r="H497" s="2">
        <f t="shared" si="15"/>
        <v>0.11000000010244548</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846486.34</v>
      </c>
      <c r="D529" s="4">
        <f>'PR-RAS'!E535</f>
        <v>501407.04</v>
      </c>
      <c r="E529" s="4">
        <v>0</v>
      </c>
      <c r="F529" s="4">
        <v>0</v>
      </c>
      <c r="G529" s="2">
        <f t="shared" si="16"/>
        <v>976430.62176000001</v>
      </c>
      <c r="H529" s="2">
        <f t="shared" si="17"/>
        <v>0.37999999994644895</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846486.34</v>
      </c>
      <c r="D591" s="4">
        <f>'PR-RAS'!E597</f>
        <v>501407.04</v>
      </c>
      <c r="E591" s="4">
        <v>0</v>
      </c>
      <c r="F591" s="4">
        <v>0</v>
      </c>
      <c r="G591" s="2">
        <f t="shared" si="18"/>
        <v>1091087.2478</v>
      </c>
      <c r="H591" s="2">
        <f t="shared" si="19"/>
        <v>0.37999999994644895</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501407.04</v>
      </c>
      <c r="D603" s="4">
        <f>'PR-RAS'!E609</f>
        <v>501407.04</v>
      </c>
      <c r="E603" s="4">
        <v>0</v>
      </c>
      <c r="F603" s="4">
        <v>0</v>
      </c>
      <c r="G603" s="2">
        <f t="shared" si="18"/>
        <v>905541.11423999991</v>
      </c>
      <c r="H603" s="2">
        <f t="shared" si="19"/>
        <v>7.9999999958090484E-2</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501407.04</v>
      </c>
      <c r="D604" s="4">
        <f>'PR-RAS'!E610</f>
        <v>501407.04</v>
      </c>
      <c r="E604" s="4">
        <v>0</v>
      </c>
      <c r="F604" s="4">
        <v>0</v>
      </c>
      <c r="G604" s="2">
        <f t="shared" si="18"/>
        <v>907045.33535999991</v>
      </c>
      <c r="H604" s="2">
        <f t="shared" si="19"/>
        <v>7.9999999958090484E-2</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345079.3</v>
      </c>
      <c r="D610" s="4">
        <f>'PR-RAS'!E616</f>
        <v>0</v>
      </c>
      <c r="E610" s="4">
        <v>0</v>
      </c>
      <c r="F610" s="4">
        <v>0</v>
      </c>
      <c r="G610" s="2">
        <f t="shared" si="18"/>
        <v>210153.29369999998</v>
      </c>
      <c r="H610" s="2">
        <f t="shared" si="19"/>
        <v>0.29999999998835847</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345079.3</v>
      </c>
      <c r="D611" s="4">
        <f>'PR-RAS'!E617</f>
        <v>0</v>
      </c>
      <c r="E611" s="4">
        <v>0</v>
      </c>
      <c r="F611" s="4">
        <v>0</v>
      </c>
      <c r="G611" s="2">
        <f t="shared" si="18"/>
        <v>210498.37299999999</v>
      </c>
      <c r="H611" s="2">
        <f t="shared" si="19"/>
        <v>0.29999999998835847</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981835.84999999986</v>
      </c>
      <c r="E633" s="4">
        <v>0</v>
      </c>
      <c r="F633" s="4">
        <v>0</v>
      </c>
      <c r="G633" s="2">
        <f t="shared" si="18"/>
        <v>1241040.5143999998</v>
      </c>
      <c r="H633" s="2">
        <f t="shared" si="19"/>
        <v>0.15000000013969839</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846486.34</v>
      </c>
      <c r="D634" s="4">
        <f>'PR-RAS'!E640</f>
        <v>0</v>
      </c>
      <c r="E634" s="4">
        <v>0</v>
      </c>
      <c r="F634" s="4">
        <v>0</v>
      </c>
      <c r="G634" s="2">
        <f t="shared" si="18"/>
        <v>535825.85321999993</v>
      </c>
      <c r="H634" s="2">
        <f t="shared" si="19"/>
        <v>0.33999999996740371</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786601.21</v>
      </c>
      <c r="D636" s="4">
        <f>'PR-RAS'!E642</f>
        <v>786601.21</v>
      </c>
      <c r="E636" s="4">
        <v>0</v>
      </c>
      <c r="F636" s="4">
        <v>0</v>
      </c>
      <c r="G636" s="2">
        <f t="shared" si="18"/>
        <v>1498475.3050499998</v>
      </c>
      <c r="H636" s="2">
        <f t="shared" si="19"/>
        <v>0.41999999992549419</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67533030.790000021</v>
      </c>
      <c r="D637" s="4">
        <f>'PR-RAS'!E643</f>
        <v>78592754.300000012</v>
      </c>
      <c r="E637" s="4">
        <v>0</v>
      </c>
      <c r="F637" s="4">
        <v>0</v>
      </c>
      <c r="G637" s="2">
        <f t="shared" si="18"/>
        <v>142920991.05204004</v>
      </c>
      <c r="H637" s="2">
        <f t="shared" si="19"/>
        <v>0.50999999046325684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66120864.960000001</v>
      </c>
      <c r="D638" s="4">
        <f>'PR-RAS'!E644</f>
        <v>78770940.500000015</v>
      </c>
      <c r="E638" s="4">
        <v>0</v>
      </c>
      <c r="F638" s="4">
        <v>0</v>
      </c>
      <c r="G638" s="2">
        <f t="shared" si="18"/>
        <v>142473169.17652002</v>
      </c>
      <c r="H638" s="2">
        <f t="shared" si="19"/>
        <v>0.53999998420476913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1412165.8300000206</v>
      </c>
      <c r="D639" s="4">
        <f>'PR-RAS'!E645</f>
        <v>0</v>
      </c>
      <c r="E639" s="4">
        <v>0</v>
      </c>
      <c r="F639" s="4">
        <v>0</v>
      </c>
      <c r="G639" s="2">
        <f t="shared" si="18"/>
        <v>900961.79954001319</v>
      </c>
      <c r="H639" s="2">
        <f t="shared" si="19"/>
        <v>0.16999997943639755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178186.20000000298</v>
      </c>
      <c r="E640" s="4">
        <v>0</v>
      </c>
      <c r="F640" s="4">
        <v>0</v>
      </c>
      <c r="G640" s="2">
        <f t="shared" si="18"/>
        <v>227721.9636000038</v>
      </c>
      <c r="H640" s="2">
        <f t="shared" si="19"/>
        <v>0.20000000298023224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9249707.3999999985</v>
      </c>
      <c r="D641" s="4">
        <f>'PR-RAS'!E647</f>
        <v>10683681.479999997</v>
      </c>
      <c r="E641" s="4">
        <v>0</v>
      </c>
      <c r="F641" s="4">
        <v>0</v>
      </c>
      <c r="G641" s="2">
        <f t="shared" si="18"/>
        <v>19594925.030399997</v>
      </c>
      <c r="H641" s="2">
        <f t="shared" si="19"/>
        <v>0.87999999523162842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10661873.230000019</v>
      </c>
      <c r="D643" s="4">
        <f>'PR-RAS'!E649</f>
        <v>10505495.279999994</v>
      </c>
      <c r="E643" s="4">
        <v>0</v>
      </c>
      <c r="F643" s="4">
        <v>0</v>
      </c>
      <c r="G643" s="2">
        <f t="shared" si="20"/>
        <v>20333978.553180005</v>
      </c>
      <c r="H643" s="2">
        <f t="shared" si="21"/>
        <v>0.51000001281499863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13776963.6</v>
      </c>
      <c r="D646" s="4">
        <f>'PR-RAS'!E653</f>
        <v>17763615.379999999</v>
      </c>
      <c r="E646" s="4">
        <v>0</v>
      </c>
      <c r="F646" s="4">
        <v>0</v>
      </c>
      <c r="G646" s="2">
        <f t="shared" si="20"/>
        <v>31801205.362199999</v>
      </c>
      <c r="H646" s="2">
        <f t="shared" si="21"/>
        <v>0.77999999932944775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106601016.14</v>
      </c>
      <c r="D647" s="4">
        <f>'PR-RAS'!E654</f>
        <v>161567443.28</v>
      </c>
      <c r="E647" s="4">
        <v>0</v>
      </c>
      <c r="F647" s="4">
        <v>0</v>
      </c>
      <c r="G647" s="2">
        <f t="shared" si="20"/>
        <v>277609393.14420003</v>
      </c>
      <c r="H647" s="2">
        <f t="shared" si="21"/>
        <v>0.42000000178813934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102614364.36</v>
      </c>
      <c r="D648" s="4">
        <f>'PR-RAS'!E655</f>
        <v>161640190.74000001</v>
      </c>
      <c r="E648" s="4">
        <v>0</v>
      </c>
      <c r="F648" s="4">
        <v>0</v>
      </c>
      <c r="G648" s="2">
        <f t="shared" si="20"/>
        <v>275553900.55848002</v>
      </c>
      <c r="H648" s="2">
        <f t="shared" si="21"/>
        <v>0.61999998986721039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17763615.379999995</v>
      </c>
      <c r="D649" s="4">
        <f>'PR-RAS'!E656</f>
        <v>17690867.919999987</v>
      </c>
      <c r="E649" s="4">
        <v>0</v>
      </c>
      <c r="F649" s="4">
        <v>0</v>
      </c>
      <c r="G649" s="2">
        <f t="shared" si="20"/>
        <v>34438187.590559982</v>
      </c>
      <c r="H649" s="2">
        <f t="shared" si="21"/>
        <v>0.46000000834465027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201</v>
      </c>
      <c r="D650" s="4">
        <f>'PR-RAS'!E657</f>
        <v>209</v>
      </c>
      <c r="E650" s="4">
        <v>0</v>
      </c>
      <c r="F650" s="4">
        <v>0</v>
      </c>
      <c r="G650" s="2">
        <f t="shared" si="20"/>
        <v>401.73099999999999</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179</v>
      </c>
      <c r="D652" s="4">
        <f>'PR-RAS'!E659</f>
        <v>188</v>
      </c>
      <c r="E652" s="4">
        <v>0</v>
      </c>
      <c r="F652" s="4">
        <v>0</v>
      </c>
      <c r="G652" s="2">
        <f t="shared" si="20"/>
        <v>361.30500000000001</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1430445.73</v>
      </c>
      <c r="D654" s="4">
        <f>'PR-RAS'!E661</f>
        <v>1620017.29</v>
      </c>
      <c r="E654" s="4">
        <v>0</v>
      </c>
      <c r="F654" s="4">
        <v>0</v>
      </c>
      <c r="G654" s="2">
        <f t="shared" si="20"/>
        <v>3049823.6424300005</v>
      </c>
      <c r="H654" s="2">
        <f t="shared" si="21"/>
        <v>0.56000000005587935</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1230639.8999999999</v>
      </c>
      <c r="D655" s="4">
        <f>'PR-RAS'!E662</f>
        <v>1213781.17</v>
      </c>
      <c r="E655" s="4">
        <v>0</v>
      </c>
      <c r="F655" s="4">
        <v>0</v>
      </c>
      <c r="G655" s="2">
        <f t="shared" si="20"/>
        <v>2392464.2649599998</v>
      </c>
      <c r="H655" s="2">
        <f t="shared" si="21"/>
        <v>0.27000000001862645</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228010.07</v>
      </c>
      <c r="E656" s="4">
        <v>0</v>
      </c>
      <c r="F656" s="4">
        <v>0</v>
      </c>
      <c r="G656" s="2">
        <f t="shared" si="20"/>
        <v>298693.19170000002</v>
      </c>
      <c r="H656" s="2">
        <f t="shared" si="21"/>
        <v>7.0000000006984919E-2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3210988.57</v>
      </c>
      <c r="D657" s="4">
        <f>'PR-RAS'!E664</f>
        <v>3467666.91</v>
      </c>
      <c r="E657" s="4">
        <v>0</v>
      </c>
      <c r="F657" s="4">
        <v>0</v>
      </c>
      <c r="G657" s="2">
        <f t="shared" si="20"/>
        <v>6655987.4878400005</v>
      </c>
      <c r="H657" s="2">
        <f t="shared" si="21"/>
        <v>0.52000000001862645</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6620.63</v>
      </c>
      <c r="D660" s="4">
        <f>'PR-RAS'!E667</f>
        <v>1051.19</v>
      </c>
      <c r="E660" s="4">
        <v>0</v>
      </c>
      <c r="F660" s="4">
        <v>0</v>
      </c>
      <c r="G660" s="2">
        <f t="shared" si="20"/>
        <v>5748.4635900000003</v>
      </c>
      <c r="H660" s="2">
        <f t="shared" si="21"/>
        <v>0.55999999999994543</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624881.67000000004</v>
      </c>
      <c r="D662" s="4">
        <f>'PR-RAS'!E669</f>
        <v>1022833.54</v>
      </c>
      <c r="E662" s="4">
        <v>0</v>
      </c>
      <c r="F662" s="4">
        <v>0</v>
      </c>
      <c r="G662" s="2">
        <f t="shared" si="20"/>
        <v>1765232.7237500001</v>
      </c>
      <c r="H662" s="2">
        <f t="shared" si="21"/>
        <v>0.78999999992083758</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47000</v>
      </c>
      <c r="D663" s="4">
        <f>'PR-RAS'!E670</f>
        <v>112760</v>
      </c>
      <c r="E663" s="4">
        <v>0</v>
      </c>
      <c r="F663" s="4">
        <v>0</v>
      </c>
      <c r="G663" s="2">
        <f t="shared" si="20"/>
        <v>180408.24000000002</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86337.99</v>
      </c>
      <c r="D664" s="4">
        <f>'PR-RAS'!E671</f>
        <v>84957.11</v>
      </c>
      <c r="E664" s="4">
        <v>0</v>
      </c>
      <c r="F664" s="4">
        <v>0</v>
      </c>
      <c r="G664" s="2">
        <f t="shared" si="20"/>
        <v>169895.21523000003</v>
      </c>
      <c r="H664" s="2">
        <f t="shared" si="21"/>
        <v>0.11999999999534339</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379617.01</v>
      </c>
      <c r="D665" s="4">
        <f>'PR-RAS'!E672</f>
        <v>405992.59</v>
      </c>
      <c r="E665" s="4">
        <v>0</v>
      </c>
      <c r="F665" s="4">
        <v>0</v>
      </c>
      <c r="G665" s="2">
        <f t="shared" si="20"/>
        <v>791223.85415999999</v>
      </c>
      <c r="H665" s="2">
        <f t="shared" si="21"/>
        <v>0.41999999998370185</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590569.18999999994</v>
      </c>
      <c r="D674" s="4">
        <f>'PR-RAS'!E681</f>
        <v>545136.82999999996</v>
      </c>
      <c r="E674" s="4">
        <v>0</v>
      </c>
      <c r="F674" s="4">
        <v>0</v>
      </c>
      <c r="G674" s="2">
        <f t="shared" si="20"/>
        <v>1131207.23805</v>
      </c>
      <c r="H674" s="2">
        <f t="shared" si="21"/>
        <v>0.35999999998603016</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220367.94</v>
      </c>
      <c r="D675" s="4">
        <f>'PR-RAS'!E682</f>
        <v>228125.2</v>
      </c>
      <c r="E675" s="4">
        <v>0</v>
      </c>
      <c r="F675" s="4">
        <v>0</v>
      </c>
      <c r="G675" s="2">
        <f t="shared" si="20"/>
        <v>456040.76116000011</v>
      </c>
      <c r="H675" s="2">
        <f t="shared" si="21"/>
        <v>0.26000000000931323</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746439.42</v>
      </c>
      <c r="D695" s="4">
        <f>'PR-RAS'!E702</f>
        <v>401987.03</v>
      </c>
      <c r="E695" s="4">
        <v>0</v>
      </c>
      <c r="F695" s="4">
        <v>0</v>
      </c>
      <c r="G695" s="2">
        <f t="shared" si="20"/>
        <v>1075986.9551199998</v>
      </c>
      <c r="H695" s="2">
        <f t="shared" si="21"/>
        <v>0.45000000006984919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264861.06</v>
      </c>
      <c r="D699" s="4">
        <f>'PR-RAS'!E706</f>
        <v>4130872.97</v>
      </c>
      <c r="E699" s="4">
        <v>0</v>
      </c>
      <c r="F699" s="4">
        <v>0</v>
      </c>
      <c r="G699" s="2">
        <f t="shared" si="20"/>
        <v>5951571.6859999998</v>
      </c>
      <c r="H699" s="2">
        <f t="shared" si="21"/>
        <v>8.9999999792780727E-2</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12938.85</v>
      </c>
      <c r="D704" s="4">
        <f>'PR-RAS'!E711</f>
        <v>7512.16</v>
      </c>
      <c r="E704" s="4">
        <v>0</v>
      </c>
      <c r="F704" s="4">
        <v>0</v>
      </c>
      <c r="G704" s="2">
        <f t="shared" si="20"/>
        <v>19658.108509999998</v>
      </c>
      <c r="H704" s="2">
        <f t="shared" si="21"/>
        <v>0.30999999999949068</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135814.20000000001</v>
      </c>
      <c r="D705" s="4">
        <f>'PR-RAS'!E712</f>
        <v>159624.26999999999</v>
      </c>
      <c r="E705" s="4">
        <v>0</v>
      </c>
      <c r="F705" s="4">
        <v>0</v>
      </c>
      <c r="G705" s="2">
        <f t="shared" si="20"/>
        <v>320364.16895999998</v>
      </c>
      <c r="H705" s="2">
        <f t="shared" si="21"/>
        <v>0.47000000000116415</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553967.43000000005</v>
      </c>
      <c r="D715" s="4">
        <f>'PR-RAS'!E722</f>
        <v>497292.52</v>
      </c>
      <c r="E715" s="4">
        <v>0</v>
      </c>
      <c r="F715" s="4">
        <v>0</v>
      </c>
      <c r="G715" s="2">
        <f t="shared" si="22"/>
        <v>1105666.46358</v>
      </c>
      <c r="H715" s="2">
        <f t="shared" si="23"/>
        <v>0.91000000003259629</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54173.95</v>
      </c>
      <c r="D719" s="4">
        <f>'PR-RAS'!E726</f>
        <v>17281.41</v>
      </c>
      <c r="E719" s="4">
        <v>0</v>
      </c>
      <c r="F719" s="4">
        <v>0</v>
      </c>
      <c r="G719" s="2">
        <f t="shared" si="22"/>
        <v>63713.000859999993</v>
      </c>
      <c r="H719" s="2">
        <f t="shared" si="23"/>
        <v>0.46000000000276486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37222.42</v>
      </c>
      <c r="D725" s="4">
        <f>'PR-RAS'!E732</f>
        <v>13050.74</v>
      </c>
      <c r="E725" s="4">
        <v>0</v>
      </c>
      <c r="F725" s="4">
        <v>0</v>
      </c>
      <c r="G725" s="2">
        <f t="shared" si="22"/>
        <v>45846.503599999996</v>
      </c>
      <c r="H725" s="2">
        <f t="shared" si="23"/>
        <v>0.67999999999847205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10080</v>
      </c>
      <c r="D726" s="4">
        <f>'PR-RAS'!E733</f>
        <v>10200</v>
      </c>
      <c r="E726" s="4">
        <v>0</v>
      </c>
      <c r="F726" s="4">
        <v>0</v>
      </c>
      <c r="G726" s="2">
        <f t="shared" si="22"/>
        <v>22098</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122805.34</v>
      </c>
      <c r="D727" s="4">
        <f>'PR-RAS'!E734</f>
        <v>114516.4</v>
      </c>
      <c r="E727" s="4">
        <v>0</v>
      </c>
      <c r="F727" s="4">
        <v>0</v>
      </c>
      <c r="G727" s="2">
        <f t="shared" si="22"/>
        <v>255434.48964000001</v>
      </c>
      <c r="H727" s="2">
        <f t="shared" si="23"/>
        <v>0.73999999999068677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1555.8</v>
      </c>
      <c r="D729" s="4">
        <f>'PR-RAS'!E736</f>
        <v>736.15</v>
      </c>
      <c r="E729" s="4">
        <v>0</v>
      </c>
      <c r="F729" s="4">
        <v>0</v>
      </c>
      <c r="G729" s="2">
        <f t="shared" si="22"/>
        <v>2204.4567999999999</v>
      </c>
      <c r="H729" s="2">
        <f t="shared" si="23"/>
        <v>0.35000000000002274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75235.38</v>
      </c>
      <c r="D730" s="4">
        <f>'PR-RAS'!E737</f>
        <v>79239.05</v>
      </c>
      <c r="E730" s="4">
        <v>0</v>
      </c>
      <c r="F730" s="4">
        <v>0</v>
      </c>
      <c r="G730" s="2">
        <f t="shared" si="22"/>
        <v>170377.12692000001</v>
      </c>
      <c r="H730" s="2">
        <f t="shared" si="23"/>
        <v>0.430000000007567</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38008.400000000001</v>
      </c>
      <c r="D731" s="4">
        <f>'PR-RAS'!E738</f>
        <v>19570.86</v>
      </c>
      <c r="E731" s="4">
        <v>0</v>
      </c>
      <c r="F731" s="4">
        <v>0</v>
      </c>
      <c r="G731" s="2">
        <f t="shared" si="22"/>
        <v>56319.587599999992</v>
      </c>
      <c r="H731" s="2">
        <f t="shared" si="23"/>
        <v>0.54000000000087311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148641.32</v>
      </c>
      <c r="D732" s="4">
        <f>'PR-RAS'!E739</f>
        <v>87138.36</v>
      </c>
      <c r="E732" s="4">
        <v>0</v>
      </c>
      <c r="F732" s="4">
        <v>0</v>
      </c>
      <c r="G732" s="2">
        <f t="shared" si="22"/>
        <v>236053.08724000002</v>
      </c>
      <c r="H732" s="2">
        <f t="shared" si="23"/>
        <v>0.680000000007567</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100974.61</v>
      </c>
      <c r="D734" s="4">
        <f>'PR-RAS'!E741</f>
        <v>107131.47</v>
      </c>
      <c r="E734" s="4">
        <v>0</v>
      </c>
      <c r="F734" s="4">
        <v>0</v>
      </c>
      <c r="G734" s="2">
        <f t="shared" si="22"/>
        <v>231069.12414999999</v>
      </c>
      <c r="H734" s="2">
        <f t="shared" si="23"/>
        <v>0.86000000000058208</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81391.990000000005</v>
      </c>
      <c r="D735" s="4">
        <f>'PR-RAS'!E742</f>
        <v>47724.76</v>
      </c>
      <c r="E735" s="4">
        <v>0</v>
      </c>
      <c r="F735" s="4">
        <v>0</v>
      </c>
      <c r="G735" s="2">
        <f t="shared" si="22"/>
        <v>129801.66834</v>
      </c>
      <c r="H735" s="2">
        <f t="shared" si="23"/>
        <v>0.24999999999272404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1300</v>
      </c>
      <c r="D736" s="4">
        <f>'PR-RAS'!E743</f>
        <v>0</v>
      </c>
      <c r="E736" s="4">
        <v>0</v>
      </c>
      <c r="F736" s="4">
        <v>0</v>
      </c>
      <c r="G736" s="2">
        <f t="shared" si="22"/>
        <v>955.5</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199799.02</v>
      </c>
      <c r="D755" s="4">
        <f>'PR-RAS'!E762</f>
        <v>106186.05</v>
      </c>
      <c r="E755" s="4">
        <v>0</v>
      </c>
      <c r="F755" s="4">
        <v>0</v>
      </c>
      <c r="G755" s="2">
        <f t="shared" si="22"/>
        <v>310777.02448000002</v>
      </c>
      <c r="H755" s="2">
        <f t="shared" si="23"/>
        <v>6.9999999992433004E-2</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1171.48</v>
      </c>
      <c r="D770" s="4">
        <f>'PR-RAS'!E777</f>
        <v>1869.99</v>
      </c>
      <c r="E770" s="4">
        <v>0</v>
      </c>
      <c r="F770" s="4">
        <v>0</v>
      </c>
      <c r="G770" s="2">
        <f t="shared" ref="G770:G833" si="24">(B770/1000)*(C770*1+D770*2)</f>
        <v>3776.9127400000002</v>
      </c>
      <c r="H770" s="2">
        <f t="shared" ref="H770:H833" si="25">ABS(C770-ROUND(C770,0))+ABS(D770-ROUND(D770,0))</f>
        <v>0.49000000000000909</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149013.31</v>
      </c>
      <c r="D771" s="4">
        <f>'PR-RAS'!E778</f>
        <v>155818.53</v>
      </c>
      <c r="E771" s="4">
        <v>0</v>
      </c>
      <c r="F771" s="4">
        <v>0</v>
      </c>
      <c r="G771" s="2">
        <f t="shared" si="24"/>
        <v>354700.78490000003</v>
      </c>
      <c r="H771" s="2">
        <f t="shared" si="25"/>
        <v>0.77999999999883585</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102006</v>
      </c>
      <c r="E772" s="4">
        <v>0</v>
      </c>
      <c r="F772" s="4">
        <v>0</v>
      </c>
      <c r="G772" s="2">
        <f t="shared" si="24"/>
        <v>157293.25200000001</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22309.08</v>
      </c>
      <c r="D773" s="4">
        <f>'PR-RAS'!E780</f>
        <v>40000</v>
      </c>
      <c r="E773" s="4">
        <v>0</v>
      </c>
      <c r="F773" s="4">
        <v>0</v>
      </c>
      <c r="G773" s="2">
        <f t="shared" si="24"/>
        <v>78982.609760000007</v>
      </c>
      <c r="H773" s="2">
        <f t="shared" si="25"/>
        <v>8.000000000174623E-2</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300</v>
      </c>
      <c r="D775" s="4">
        <f>'PR-RAS'!E782</f>
        <v>0</v>
      </c>
      <c r="E775" s="4">
        <v>0</v>
      </c>
      <c r="F775" s="4">
        <v>0</v>
      </c>
      <c r="G775" s="2">
        <f t="shared" si="24"/>
        <v>232.20000000000002</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104361</v>
      </c>
      <c r="D778" s="4">
        <f>'PR-RAS'!E785</f>
        <v>2655</v>
      </c>
      <c r="E778" s="4">
        <v>0</v>
      </c>
      <c r="F778" s="4">
        <v>0</v>
      </c>
      <c r="G778" s="2">
        <f t="shared" si="24"/>
        <v>85214.366999999998</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238832.93</v>
      </c>
      <c r="E810" s="4">
        <v>0</v>
      </c>
      <c r="F810" s="4">
        <v>0</v>
      </c>
      <c r="G810" s="2">
        <f t="shared" si="24"/>
        <v>386431.68074000004</v>
      </c>
      <c r="H810" s="2">
        <f t="shared" si="25"/>
        <v>7.0000000006984919E-2</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865.7</v>
      </c>
      <c r="D838" s="4">
        <f>'PR-RAS'!E845</f>
        <v>0</v>
      </c>
      <c r="E838" s="4">
        <v>0</v>
      </c>
      <c r="F838" s="4">
        <v>0</v>
      </c>
      <c r="G838" s="2">
        <f t="shared" si="26"/>
        <v>724.59090000000003</v>
      </c>
      <c r="H838" s="2">
        <f t="shared" si="27"/>
        <v>0.29999999999995453</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136040</v>
      </c>
      <c r="D839" s="4">
        <f>'PR-RAS'!E846</f>
        <v>251100</v>
      </c>
      <c r="E839" s="4">
        <v>0</v>
      </c>
      <c r="F839" s="4">
        <v>0</v>
      </c>
      <c r="G839" s="2">
        <f t="shared" si="26"/>
        <v>534845.12</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752233.69</v>
      </c>
      <c r="D843" s="4">
        <f>'PR-RAS'!E850</f>
        <v>679840.21</v>
      </c>
      <c r="E843" s="4">
        <v>0</v>
      </c>
      <c r="F843" s="4">
        <v>0</v>
      </c>
      <c r="G843" s="2">
        <f t="shared" si="26"/>
        <v>1778231.6806199998</v>
      </c>
      <c r="H843" s="2">
        <f t="shared" si="27"/>
        <v>0.52000000001862645</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11067.59</v>
      </c>
      <c r="D844" s="4">
        <f>'PR-RAS'!E851</f>
        <v>11320.94</v>
      </c>
      <c r="E844" s="4">
        <v>0</v>
      </c>
      <c r="F844" s="4">
        <v>0</v>
      </c>
      <c r="G844" s="2">
        <f t="shared" si="26"/>
        <v>28417.083210000001</v>
      </c>
      <c r="H844" s="2">
        <f t="shared" si="27"/>
        <v>0.46999999999934516</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251553.1</v>
      </c>
      <c r="D847" s="4">
        <f>'PR-RAS'!E854</f>
        <v>288208.38</v>
      </c>
      <c r="E847" s="4">
        <v>0</v>
      </c>
      <c r="F847" s="4">
        <v>0</v>
      </c>
      <c r="G847" s="2">
        <f t="shared" si="26"/>
        <v>700462.50156</v>
      </c>
      <c r="H847" s="2">
        <f t="shared" si="27"/>
        <v>0.48000000001047738</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110940.09</v>
      </c>
      <c r="D848" s="4">
        <f>'PR-RAS'!E855</f>
        <v>194789.67</v>
      </c>
      <c r="E848" s="4">
        <v>0</v>
      </c>
      <c r="F848" s="4">
        <v>0</v>
      </c>
      <c r="G848" s="2">
        <f t="shared" si="26"/>
        <v>423939.95721000002</v>
      </c>
      <c r="H848" s="2">
        <f t="shared" si="27"/>
        <v>0.41999999998370185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3558911.07</v>
      </c>
      <c r="D850" s="4">
        <f>'PR-RAS'!E857</f>
        <v>2155048.9500000002</v>
      </c>
      <c r="E850" s="4">
        <v>0</v>
      </c>
      <c r="F850" s="4">
        <v>0</v>
      </c>
      <c r="G850" s="2">
        <f t="shared" si="26"/>
        <v>6680788.6155300001</v>
      </c>
      <c r="H850" s="2">
        <f t="shared" si="27"/>
        <v>0.11999999964609742</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1373968.89</v>
      </c>
      <c r="E906" s="4">
        <v>0</v>
      </c>
      <c r="F906" s="4">
        <v>0</v>
      </c>
      <c r="G906" s="2">
        <f t="shared" si="28"/>
        <v>2486883.6908999998</v>
      </c>
      <c r="H906" s="2">
        <f t="shared" si="29"/>
        <v>0.11000000010244548</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501407.04</v>
      </c>
      <c r="D974" s="4">
        <f>'PR-RAS'!E981</f>
        <v>501407.04</v>
      </c>
      <c r="E974" s="4">
        <v>0</v>
      </c>
      <c r="F974" s="4">
        <v>0</v>
      </c>
      <c r="G974" s="2">
        <f t="shared" si="30"/>
        <v>1463607.1497599999</v>
      </c>
      <c r="H974" s="2">
        <f t="shared" si="31"/>
        <v>7.9999999958090484E-2</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345079.3</v>
      </c>
      <c r="D985" s="4">
        <f>'PR-RAS'!E992</f>
        <v>0</v>
      </c>
      <c r="E985" s="4">
        <v>0</v>
      </c>
      <c r="F985" s="4">
        <v>0</v>
      </c>
      <c r="G985" s="2">
        <f t="shared" si="30"/>
        <v>339558.03119999997</v>
      </c>
      <c r="H985" s="2">
        <f t="shared" si="31"/>
        <v>0.29999999998835847</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898594561.74000001</v>
      </c>
      <c r="D1011" s="9">
        <f>BILANCA!E6</f>
        <v>923639901.50999999</v>
      </c>
      <c r="E1011" s="9">
        <v>0</v>
      </c>
      <c r="F1011" s="9">
        <v>0</v>
      </c>
      <c r="G1011" s="10">
        <f t="shared" ref="G1011:G1074" si="32">B1011/1000*C1011+B1011/500*D1011</f>
        <v>2745874.3647600003</v>
      </c>
      <c r="H1011" s="10">
        <f t="shared" si="31"/>
        <v>0.75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846348811.95000005</v>
      </c>
      <c r="D1012" s="4">
        <f>BILANCA!E7</f>
        <v>871555406.97000003</v>
      </c>
      <c r="E1012" s="4">
        <v>0</v>
      </c>
      <c r="F1012" s="4">
        <v>0</v>
      </c>
      <c r="G1012" s="2">
        <f t="shared" si="32"/>
        <v>5178919.2517800005</v>
      </c>
      <c r="H1012" s="2">
        <f t="shared" si="31"/>
        <v>7.9999923706054688E-2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763638382.09000003</v>
      </c>
      <c r="D1013" s="4">
        <f>BILANCA!E8</f>
        <v>784880914.32000005</v>
      </c>
      <c r="E1013" s="4">
        <v>0</v>
      </c>
      <c r="F1013" s="4">
        <v>0</v>
      </c>
      <c r="G1013" s="2">
        <f t="shared" si="32"/>
        <v>7000200.6321900012</v>
      </c>
      <c r="H1013" s="2">
        <f t="shared" si="31"/>
        <v>0.41000008583068848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763518038.21000004</v>
      </c>
      <c r="D1014" s="4">
        <f>BILANCA!E9</f>
        <v>784812768.11000001</v>
      </c>
      <c r="E1014" s="4">
        <v>0</v>
      </c>
      <c r="F1014" s="4">
        <v>0</v>
      </c>
      <c r="G1014" s="2">
        <f t="shared" si="32"/>
        <v>9332574.2977200001</v>
      </c>
      <c r="H1014" s="2">
        <f t="shared" si="31"/>
        <v>0.3200000524520874</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6578593.5199999996</v>
      </c>
      <c r="D1015" s="4">
        <f>BILANCA!E10</f>
        <v>6513076.0099999998</v>
      </c>
      <c r="E1015" s="4">
        <v>0</v>
      </c>
      <c r="F1015" s="4">
        <v>0</v>
      </c>
      <c r="G1015" s="2">
        <f t="shared" si="32"/>
        <v>98023.727699999989</v>
      </c>
      <c r="H1015" s="2">
        <f t="shared" si="31"/>
        <v>0.49000000022351742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6458249.6399999997</v>
      </c>
      <c r="D1016" s="4">
        <f>BILANCA!E11</f>
        <v>6444929.7999999998</v>
      </c>
      <c r="E1016" s="4">
        <v>0</v>
      </c>
      <c r="F1016" s="4">
        <v>0</v>
      </c>
      <c r="G1016" s="2">
        <f t="shared" si="32"/>
        <v>116088.65544</v>
      </c>
      <c r="H1016" s="2">
        <f t="shared" si="31"/>
        <v>0.56000000052154064</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75855320.849999979</v>
      </c>
      <c r="D1017" s="4">
        <f>BILANCA!E12</f>
        <v>75285324.49000001</v>
      </c>
      <c r="E1017" s="4">
        <v>0</v>
      </c>
      <c r="F1017" s="4">
        <v>0</v>
      </c>
      <c r="G1017" s="2">
        <f t="shared" si="32"/>
        <v>1584981.7888100001</v>
      </c>
      <c r="H1017" s="2">
        <f t="shared" si="31"/>
        <v>0.64000003039836884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72814999.889999986</v>
      </c>
      <c r="D1018" s="4">
        <f>BILANCA!E13</f>
        <v>72524849.670000002</v>
      </c>
      <c r="E1018" s="4">
        <v>0</v>
      </c>
      <c r="F1018" s="4">
        <v>0</v>
      </c>
      <c r="G1018" s="2">
        <f t="shared" si="32"/>
        <v>1742917.5938400002</v>
      </c>
      <c r="H1018" s="2">
        <f t="shared" si="31"/>
        <v>0.4400000125169754</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7761908.8799999999</v>
      </c>
      <c r="D1019" s="4">
        <f>BILANCA!E14</f>
        <v>8921900.3100000005</v>
      </c>
      <c r="E1019" s="4">
        <v>0</v>
      </c>
      <c r="F1019" s="4">
        <v>0</v>
      </c>
      <c r="G1019" s="2">
        <f t="shared" si="32"/>
        <v>230451.3855</v>
      </c>
      <c r="H1019" s="2">
        <f t="shared" si="31"/>
        <v>0.43000000063329935</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57603349.380000003</v>
      </c>
      <c r="D1020" s="4">
        <f>BILANCA!E15</f>
        <v>60731214.649999999</v>
      </c>
      <c r="E1020" s="4">
        <v>0</v>
      </c>
      <c r="F1020" s="4">
        <v>0</v>
      </c>
      <c r="G1020" s="2">
        <f t="shared" si="32"/>
        <v>1790657.7868000001</v>
      </c>
      <c r="H1020" s="2">
        <f t="shared" si="31"/>
        <v>0.73000000417232513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80182108.810000002</v>
      </c>
      <c r="D1021" s="4">
        <f>BILANCA!E16</f>
        <v>82197369.920000002</v>
      </c>
      <c r="E1021" s="4">
        <v>0</v>
      </c>
      <c r="F1021" s="4">
        <v>0</v>
      </c>
      <c r="G1021" s="2">
        <f t="shared" si="32"/>
        <v>2690345.3351499997</v>
      </c>
      <c r="H1021" s="2">
        <f t="shared" si="31"/>
        <v>0.26999999582767487</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32998090.100000001</v>
      </c>
      <c r="D1022" s="4">
        <f>BILANCA!E17</f>
        <v>33142778.18</v>
      </c>
      <c r="E1022" s="4">
        <v>0</v>
      </c>
      <c r="F1022" s="4">
        <v>0</v>
      </c>
      <c r="G1022" s="2">
        <f t="shared" si="32"/>
        <v>1191403.75752</v>
      </c>
      <c r="H1022" s="2">
        <f t="shared" si="31"/>
        <v>0.2800000011920929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105730457.28</v>
      </c>
      <c r="D1023" s="4">
        <f>BILANCA!E18</f>
        <v>112468413.39</v>
      </c>
      <c r="E1023" s="4">
        <v>0</v>
      </c>
      <c r="F1023" s="4">
        <v>0</v>
      </c>
      <c r="G1023" s="2">
        <f t="shared" si="32"/>
        <v>4298674.6927799992</v>
      </c>
      <c r="H1023" s="2">
        <f t="shared" si="31"/>
        <v>0.67000000178813934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1996179.7300000004</v>
      </c>
      <c r="D1024" s="4">
        <f>BILANCA!E19</f>
        <v>1668737.8999999994</v>
      </c>
      <c r="E1024" s="4">
        <v>0</v>
      </c>
      <c r="F1024" s="4">
        <v>0</v>
      </c>
      <c r="G1024" s="2">
        <f t="shared" si="32"/>
        <v>74671.177419999993</v>
      </c>
      <c r="H1024" s="2">
        <f t="shared" si="31"/>
        <v>0.37000000011175871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1008885.42</v>
      </c>
      <c r="D1025" s="4">
        <f>BILANCA!E20</f>
        <v>1016688.94</v>
      </c>
      <c r="E1025" s="4">
        <v>0</v>
      </c>
      <c r="F1025" s="4">
        <v>0</v>
      </c>
      <c r="G1025" s="2">
        <f t="shared" si="32"/>
        <v>45633.949499999995</v>
      </c>
      <c r="H1025" s="2">
        <f t="shared" si="31"/>
        <v>0.48000000009778887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303362.38</v>
      </c>
      <c r="D1026" s="4">
        <f>BILANCA!E21</f>
        <v>308723.75</v>
      </c>
      <c r="E1026" s="4">
        <v>0</v>
      </c>
      <c r="F1026" s="4">
        <v>0</v>
      </c>
      <c r="G1026" s="2">
        <f t="shared" si="32"/>
        <v>14732.95808</v>
      </c>
      <c r="H1026" s="2">
        <f t="shared" ref="H1026:H1089" si="33">ABS(C1026-ROUND(C1026,0))+ABS(D1026-ROUND(D1026,0))</f>
        <v>0.63000000000465661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875258.13</v>
      </c>
      <c r="D1027" s="4">
        <f>BILANCA!E22</f>
        <v>909142.74</v>
      </c>
      <c r="E1027" s="4">
        <v>0</v>
      </c>
      <c r="F1027" s="4">
        <v>0</v>
      </c>
      <c r="G1027" s="2">
        <f t="shared" si="32"/>
        <v>45790.241370000003</v>
      </c>
      <c r="H1027" s="2">
        <f t="shared" si="33"/>
        <v>0.39000000001396984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141.54</v>
      </c>
      <c r="D1028" s="4">
        <f>BILANCA!E23</f>
        <v>141.54</v>
      </c>
      <c r="E1028" s="4">
        <v>0</v>
      </c>
      <c r="F1028" s="4">
        <v>0</v>
      </c>
      <c r="G1028" s="2">
        <f t="shared" si="32"/>
        <v>7.6431599999999982</v>
      </c>
      <c r="H1028" s="2">
        <f t="shared" si="33"/>
        <v>0.92000000000001592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179.41</v>
      </c>
      <c r="D1029" s="4">
        <f>BILANCA!E24</f>
        <v>179.41</v>
      </c>
      <c r="E1029" s="4">
        <v>0</v>
      </c>
      <c r="F1029" s="4">
        <v>0</v>
      </c>
      <c r="G1029" s="2">
        <f t="shared" si="32"/>
        <v>10.226369999999999</v>
      </c>
      <c r="H1029" s="2">
        <f t="shared" si="33"/>
        <v>0.81999999999999318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5790.86</v>
      </c>
      <c r="D1030" s="4">
        <f>BILANCA!E25</f>
        <v>5790.86</v>
      </c>
      <c r="E1030" s="4">
        <v>0</v>
      </c>
      <c r="F1030" s="4">
        <v>0</v>
      </c>
      <c r="G1030" s="2">
        <f t="shared" si="32"/>
        <v>347.45159999999998</v>
      </c>
      <c r="H1030" s="2">
        <f t="shared" si="33"/>
        <v>0.28000000000065484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5212273.55</v>
      </c>
      <c r="D1031" s="4">
        <f>BILANCA!E26</f>
        <v>5491049.8700000001</v>
      </c>
      <c r="E1031" s="4">
        <v>0</v>
      </c>
      <c r="F1031" s="4">
        <v>0</v>
      </c>
      <c r="G1031" s="2">
        <f t="shared" si="32"/>
        <v>340081.83909000002</v>
      </c>
      <c r="H1031" s="2">
        <f t="shared" si="33"/>
        <v>0.58000000007450581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5409711.5599999996</v>
      </c>
      <c r="D1033" s="4">
        <f>BILANCA!E28</f>
        <v>6062979.21</v>
      </c>
      <c r="E1033" s="4">
        <v>0</v>
      </c>
      <c r="F1033" s="4">
        <v>0</v>
      </c>
      <c r="G1033" s="2">
        <f t="shared" si="32"/>
        <v>403320.40953999996</v>
      </c>
      <c r="H1033" s="2">
        <f t="shared" si="33"/>
        <v>0.65000000037252903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72066.199999999983</v>
      </c>
      <c r="D1034" s="4">
        <f>BILANCA!E29</f>
        <v>65886.679999999993</v>
      </c>
      <c r="E1034" s="4">
        <v>0</v>
      </c>
      <c r="F1034" s="4">
        <v>0</v>
      </c>
      <c r="G1034" s="2">
        <f t="shared" si="32"/>
        <v>4892.1494399999992</v>
      </c>
      <c r="H1034" s="2">
        <f t="shared" si="33"/>
        <v>0.51999999998952262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143316.01999999999</v>
      </c>
      <c r="D1035" s="4">
        <f>BILANCA!E30</f>
        <v>143316.01999999999</v>
      </c>
      <c r="E1035" s="4">
        <v>0</v>
      </c>
      <c r="F1035" s="4">
        <v>0</v>
      </c>
      <c r="G1035" s="2">
        <f t="shared" si="32"/>
        <v>10748.701499999999</v>
      </c>
      <c r="H1035" s="2">
        <f t="shared" si="33"/>
        <v>3.9999999979045242E-2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75652</v>
      </c>
      <c r="D1037" s="4">
        <f>BILANCA!E32</f>
        <v>75652</v>
      </c>
      <c r="E1037" s="4">
        <v>0</v>
      </c>
      <c r="F1037" s="4">
        <v>0</v>
      </c>
      <c r="G1037" s="2">
        <f t="shared" si="32"/>
        <v>6127.8119999999999</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146901.82</v>
      </c>
      <c r="D1039" s="4">
        <f>BILANCA!E34</f>
        <v>153081.34</v>
      </c>
      <c r="E1039" s="4">
        <v>0</v>
      </c>
      <c r="F1039" s="4">
        <v>0</v>
      </c>
      <c r="G1039" s="2">
        <f t="shared" si="32"/>
        <v>13138.870500000001</v>
      </c>
      <c r="H1039" s="2">
        <f t="shared" si="33"/>
        <v>0.51999999998952262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43134.91</v>
      </c>
      <c r="D1040" s="4">
        <f>BILANCA!E35</f>
        <v>43134.91</v>
      </c>
      <c r="E1040" s="4">
        <v>0</v>
      </c>
      <c r="F1040" s="4">
        <v>0</v>
      </c>
      <c r="G1040" s="2">
        <f t="shared" si="32"/>
        <v>3882.1418999999996</v>
      </c>
      <c r="H1040" s="2">
        <f t="shared" si="33"/>
        <v>0.17999999999301508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43134.91</v>
      </c>
      <c r="D1042" s="4">
        <f>BILANCA!E37</f>
        <v>43134.91</v>
      </c>
      <c r="E1042" s="4">
        <v>0</v>
      </c>
      <c r="F1042" s="4">
        <v>0</v>
      </c>
      <c r="G1042" s="2">
        <f t="shared" si="32"/>
        <v>4140.9513600000009</v>
      </c>
      <c r="H1042" s="2">
        <f t="shared" si="33"/>
        <v>0.17999999999301508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37.159999999999997</v>
      </c>
      <c r="D1044" s="4">
        <f>BILANCA!E39</f>
        <v>0</v>
      </c>
      <c r="E1044" s="4">
        <v>0</v>
      </c>
      <c r="F1044" s="4">
        <v>0</v>
      </c>
      <c r="G1044" s="2">
        <f t="shared" si="32"/>
        <v>1.2634399999999999</v>
      </c>
      <c r="H1044" s="2">
        <f t="shared" si="33"/>
        <v>0.15999999999999659</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37.159999999999997</v>
      </c>
      <c r="D1045" s="4">
        <f>BILANCA!E40</f>
        <v>0</v>
      </c>
      <c r="E1045" s="4">
        <v>0</v>
      </c>
      <c r="F1045" s="4">
        <v>0</v>
      </c>
      <c r="G1045" s="2">
        <f t="shared" si="32"/>
        <v>1.3006</v>
      </c>
      <c r="H1045" s="2">
        <f t="shared" si="33"/>
        <v>0.15999999999999659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613078.85</v>
      </c>
      <c r="D1046" s="4">
        <f>BILANCA!E41</f>
        <v>613078.85</v>
      </c>
      <c r="E1046" s="4">
        <v>0</v>
      </c>
      <c r="F1046" s="4">
        <v>0</v>
      </c>
      <c r="G1046" s="2">
        <f t="shared" si="32"/>
        <v>66212.515799999994</v>
      </c>
      <c r="H1046" s="2">
        <f t="shared" si="33"/>
        <v>0.30000000004656613</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613078.85</v>
      </c>
      <c r="D1047" s="4">
        <f>BILANCA!E42</f>
        <v>613078.85</v>
      </c>
      <c r="E1047" s="4">
        <v>0</v>
      </c>
      <c r="F1047" s="4">
        <v>0</v>
      </c>
      <c r="G1047" s="2">
        <f t="shared" si="32"/>
        <v>68051.752349999995</v>
      </c>
      <c r="H1047" s="2">
        <f t="shared" si="33"/>
        <v>0.30000000004656613</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315861.26999999996</v>
      </c>
      <c r="D1050" s="4">
        <f>BILANCA!E45</f>
        <v>369636.48</v>
      </c>
      <c r="E1050" s="4">
        <v>0</v>
      </c>
      <c r="F1050" s="4">
        <v>0</v>
      </c>
      <c r="G1050" s="2">
        <f t="shared" si="32"/>
        <v>42205.369200000001</v>
      </c>
      <c r="H1050" s="2">
        <f t="shared" si="33"/>
        <v>0.74999999994179234</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166159.60999999999</v>
      </c>
      <c r="D1052" s="4">
        <f>BILANCA!E47</f>
        <v>197048.36</v>
      </c>
      <c r="E1052" s="4">
        <v>0</v>
      </c>
      <c r="F1052" s="4">
        <v>0</v>
      </c>
      <c r="G1052" s="2">
        <f t="shared" si="32"/>
        <v>23530.76586</v>
      </c>
      <c r="H1052" s="2">
        <f t="shared" si="33"/>
        <v>0.75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571149.18999999994</v>
      </c>
      <c r="D1053" s="4">
        <f>BILANCA!E48</f>
        <v>725917.34</v>
      </c>
      <c r="E1053" s="4">
        <v>0</v>
      </c>
      <c r="F1053" s="4">
        <v>0</v>
      </c>
      <c r="G1053" s="2">
        <f t="shared" si="32"/>
        <v>86988.30640999999</v>
      </c>
      <c r="H1053" s="2">
        <f t="shared" si="33"/>
        <v>0.52999999991152436</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26657.38</v>
      </c>
      <c r="D1054" s="4">
        <f>BILANCA!E49</f>
        <v>26657.38</v>
      </c>
      <c r="E1054" s="4">
        <v>0</v>
      </c>
      <c r="F1054" s="4">
        <v>0</v>
      </c>
      <c r="G1054" s="2">
        <f t="shared" si="32"/>
        <v>3518.7741599999999</v>
      </c>
      <c r="H1054" s="2">
        <f t="shared" si="33"/>
        <v>0.76000000000203727</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448104.91</v>
      </c>
      <c r="D1055" s="4">
        <f>BILANCA!E50</f>
        <v>579986.6</v>
      </c>
      <c r="E1055" s="4">
        <v>0</v>
      </c>
      <c r="F1055" s="4">
        <v>0</v>
      </c>
      <c r="G1055" s="2">
        <f t="shared" si="32"/>
        <v>72363.514949999997</v>
      </c>
      <c r="H1055" s="2">
        <f t="shared" si="33"/>
        <v>0.49000000004889444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280297.55</v>
      </c>
      <c r="D1056" s="4">
        <f>BILANCA!E51</f>
        <v>280297.55</v>
      </c>
      <c r="E1056" s="4">
        <v>0</v>
      </c>
      <c r="F1056" s="4">
        <v>0</v>
      </c>
      <c r="G1056" s="2">
        <f t="shared" si="32"/>
        <v>38681.061900000001</v>
      </c>
      <c r="H1056" s="2">
        <f t="shared" si="33"/>
        <v>0.90000000002328306</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80835.95</v>
      </c>
      <c r="D1059" s="4">
        <f>BILANCA!E54</f>
        <v>45774.2</v>
      </c>
      <c r="E1059" s="4">
        <v>0</v>
      </c>
      <c r="F1059" s="4">
        <v>0</v>
      </c>
      <c r="G1059" s="2">
        <f t="shared" si="32"/>
        <v>8446.8331499999986</v>
      </c>
      <c r="H1059" s="2">
        <f t="shared" si="33"/>
        <v>0.25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80835.95</v>
      </c>
      <c r="D1060" s="4">
        <f>BILANCA!E55</f>
        <v>45774.2</v>
      </c>
      <c r="E1060" s="4">
        <v>0</v>
      </c>
      <c r="F1060" s="4">
        <v>0</v>
      </c>
      <c r="G1060" s="2">
        <f t="shared" si="32"/>
        <v>8619.2175000000007</v>
      </c>
      <c r="H1060" s="2">
        <f t="shared" si="33"/>
        <v>0.25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6574811.46</v>
      </c>
      <c r="D1061" s="4">
        <f>BILANCA!E56</f>
        <v>11108870.609999999</v>
      </c>
      <c r="E1061" s="4">
        <v>0</v>
      </c>
      <c r="F1061" s="4">
        <v>0</v>
      </c>
      <c r="G1061" s="2">
        <f t="shared" si="32"/>
        <v>1468420.1866799998</v>
      </c>
      <c r="H1061" s="2">
        <f t="shared" si="33"/>
        <v>0.85000000055879354</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5818879.9900000002</v>
      </c>
      <c r="D1062" s="4">
        <f>BILANCA!E57</f>
        <v>10175243.85</v>
      </c>
      <c r="E1062" s="4">
        <v>0</v>
      </c>
      <c r="F1062" s="4">
        <v>0</v>
      </c>
      <c r="G1062" s="2">
        <f t="shared" si="32"/>
        <v>1360807.1198799999</v>
      </c>
      <c r="H1062" s="2">
        <f t="shared" si="33"/>
        <v>0.16000000014901161</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54181.55</v>
      </c>
      <c r="E1063" s="4">
        <v>0</v>
      </c>
      <c r="F1063" s="4">
        <v>0</v>
      </c>
      <c r="G1063" s="2">
        <f t="shared" si="32"/>
        <v>5743.2443000000003</v>
      </c>
      <c r="H1063" s="2">
        <f t="shared" si="33"/>
        <v>0.44999999999708962</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755931.47</v>
      </c>
      <c r="D1067" s="4">
        <f>BILANCA!E62</f>
        <v>879445.21</v>
      </c>
      <c r="E1067" s="4">
        <v>0</v>
      </c>
      <c r="F1067" s="4">
        <v>0</v>
      </c>
      <c r="G1067" s="2">
        <f t="shared" si="32"/>
        <v>143344.84772999998</v>
      </c>
      <c r="H1067" s="2">
        <f t="shared" si="33"/>
        <v>0.67999999993480742</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52245749.789999992</v>
      </c>
      <c r="D1074" s="4">
        <f>BILANCA!E69</f>
        <v>52084494.539999999</v>
      </c>
      <c r="E1074" s="4">
        <v>0</v>
      </c>
      <c r="F1074" s="4">
        <v>0</v>
      </c>
      <c r="G1074" s="2">
        <f t="shared" si="32"/>
        <v>10010543.28768</v>
      </c>
      <c r="H1074" s="2">
        <f t="shared" si="33"/>
        <v>0.67000000923871994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17763615.379999999</v>
      </c>
      <c r="D1075" s="4">
        <f>BILANCA!E70</f>
        <v>17690867.920000002</v>
      </c>
      <c r="E1075" s="4">
        <v>0</v>
      </c>
      <c r="F1075" s="4">
        <v>0</v>
      </c>
      <c r="G1075" s="2">
        <f t="shared" ref="G1075:G1138" si="34">B1075/1000*C1075+B1075/500*D1075</f>
        <v>3454447.8293000003</v>
      </c>
      <c r="H1075" s="2">
        <f t="shared" si="33"/>
        <v>0.45999999716877937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17743321.629999999</v>
      </c>
      <c r="D1076" s="4">
        <f>BILANCA!E71</f>
        <v>17672769.190000001</v>
      </c>
      <c r="E1076" s="4">
        <v>0</v>
      </c>
      <c r="F1076" s="4">
        <v>0</v>
      </c>
      <c r="G1076" s="2">
        <f t="shared" si="34"/>
        <v>3503864.7606600001</v>
      </c>
      <c r="H1076" s="2">
        <f t="shared" si="33"/>
        <v>0.56000000238418579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17743321.629999999</v>
      </c>
      <c r="D1078" s="4">
        <f>BILANCA!E73</f>
        <v>17672769.190000001</v>
      </c>
      <c r="E1078" s="4">
        <v>0</v>
      </c>
      <c r="F1078" s="4">
        <v>0</v>
      </c>
      <c r="G1078" s="2">
        <f t="shared" si="34"/>
        <v>3610042.4806800005</v>
      </c>
      <c r="H1078" s="2">
        <f t="shared" si="33"/>
        <v>0.56000000238418579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20293.75</v>
      </c>
      <c r="D1081" s="4">
        <f>BILANCA!E76</f>
        <v>18098.73</v>
      </c>
      <c r="E1081" s="4">
        <v>0</v>
      </c>
      <c r="F1081" s="4">
        <v>0</v>
      </c>
      <c r="G1081" s="2">
        <f t="shared" si="34"/>
        <v>4010.8759099999997</v>
      </c>
      <c r="H1081" s="2">
        <f t="shared" si="33"/>
        <v>0.52000000000043656</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20293.75</v>
      </c>
      <c r="D1083" s="4">
        <f>BILANCA!E78</f>
        <v>18098.73</v>
      </c>
      <c r="E1083" s="4">
        <v>0</v>
      </c>
      <c r="F1083" s="4">
        <v>0</v>
      </c>
      <c r="G1083" s="2">
        <f t="shared" si="34"/>
        <v>4123.8583299999991</v>
      </c>
      <c r="H1083" s="2">
        <f t="shared" si="33"/>
        <v>0.52000000000043656</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67838.13</v>
      </c>
      <c r="D1087" s="4">
        <f>BILANCA!E82</f>
        <v>58485.8</v>
      </c>
      <c r="E1087" s="4">
        <v>0</v>
      </c>
      <c r="F1087" s="4">
        <v>0</v>
      </c>
      <c r="G1087" s="2">
        <f t="shared" si="34"/>
        <v>14230.34921</v>
      </c>
      <c r="H1087" s="2">
        <f t="shared" si="33"/>
        <v>0.33000000000174623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67838.13</v>
      </c>
      <c r="D1092" s="4">
        <f>BILANCA!E87</f>
        <v>58485.8</v>
      </c>
      <c r="E1092" s="4">
        <v>0</v>
      </c>
      <c r="F1092" s="4">
        <v>0</v>
      </c>
      <c r="G1092" s="2">
        <f t="shared" si="34"/>
        <v>15154.397860000001</v>
      </c>
      <c r="H1092" s="2">
        <f t="shared" si="35"/>
        <v>0.33000000000174623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28549655.18</v>
      </c>
      <c r="D1140" s="4">
        <f>BILANCA!E135</f>
        <v>28358578.140000001</v>
      </c>
      <c r="E1140" s="4">
        <v>0</v>
      </c>
      <c r="F1140" s="4">
        <v>0</v>
      </c>
      <c r="G1140" s="2">
        <f t="shared" si="36"/>
        <v>11084685.489800001</v>
      </c>
      <c r="H1140" s="2">
        <f t="shared" si="35"/>
        <v>0.32000000029802322</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28549655.18</v>
      </c>
      <c r="D1141" s="4">
        <f>BILANCA!E136</f>
        <v>28358578.140000001</v>
      </c>
      <c r="E1141" s="4">
        <v>0</v>
      </c>
      <c r="F1141" s="4">
        <v>0</v>
      </c>
      <c r="G1141" s="2">
        <f t="shared" si="36"/>
        <v>11169952.30126</v>
      </c>
      <c r="H1141" s="2">
        <f t="shared" si="35"/>
        <v>0.32000000029802322</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7817.37</v>
      </c>
      <c r="D1142" s="4">
        <f>BILANCA!E137</f>
        <v>7817.37</v>
      </c>
      <c r="E1142" s="4">
        <v>0</v>
      </c>
      <c r="F1142" s="4">
        <v>0</v>
      </c>
      <c r="G1142" s="2">
        <f t="shared" si="36"/>
        <v>3095.6785199999999</v>
      </c>
      <c r="H1142" s="2">
        <f t="shared" si="35"/>
        <v>0.73999999999978172</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27419030.77</v>
      </c>
      <c r="D1145" s="4">
        <f>BILANCA!E140</f>
        <v>27405630.77</v>
      </c>
      <c r="E1145" s="4">
        <v>0</v>
      </c>
      <c r="F1145" s="4">
        <v>0</v>
      </c>
      <c r="G1145" s="2">
        <f t="shared" si="36"/>
        <v>11101089.461850001</v>
      </c>
      <c r="H1145" s="2">
        <f t="shared" si="35"/>
        <v>0.46000000089406967</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1122807.04</v>
      </c>
      <c r="D1147" s="4">
        <f>BILANCA!E142</f>
        <v>945130</v>
      </c>
      <c r="E1147" s="4">
        <v>0</v>
      </c>
      <c r="F1147" s="4">
        <v>0</v>
      </c>
      <c r="G1147" s="2">
        <f t="shared" si="36"/>
        <v>412790.18448000005</v>
      </c>
      <c r="H1147" s="2">
        <f t="shared" si="35"/>
        <v>4.0000000037252903E-2</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5788012.7999999989</v>
      </c>
      <c r="D1152" s="4">
        <f>BILANCA!E147</f>
        <v>5965585.0500000007</v>
      </c>
      <c r="E1152" s="4">
        <v>0</v>
      </c>
      <c r="F1152" s="4">
        <v>0</v>
      </c>
      <c r="G1152" s="2">
        <f t="shared" si="36"/>
        <v>2516123.9717999995</v>
      </c>
      <c r="H1152" s="2">
        <f t="shared" si="35"/>
        <v>0.25000000186264515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1045746.09</v>
      </c>
      <c r="D1153" s="4">
        <f>BILANCA!E148</f>
        <v>1131159.18</v>
      </c>
      <c r="E1153" s="4">
        <v>0</v>
      </c>
      <c r="F1153" s="4">
        <v>0</v>
      </c>
      <c r="G1153" s="2">
        <f t="shared" si="36"/>
        <v>473053.21634999994</v>
      </c>
      <c r="H1153" s="2">
        <f t="shared" si="35"/>
        <v>0.26999999990221113</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7639.94</v>
      </c>
      <c r="D1155" s="4">
        <f>BILANCA!E150</f>
        <v>1473165.96</v>
      </c>
      <c r="E1155" s="4">
        <v>0</v>
      </c>
      <c r="F1155" s="4">
        <v>0</v>
      </c>
      <c r="G1155" s="2">
        <f t="shared" si="36"/>
        <v>428325.91969999997</v>
      </c>
      <c r="H1155" s="2">
        <f t="shared" si="37"/>
        <v>0.10000000003765308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50692.31</v>
      </c>
      <c r="E1156" s="4">
        <v>0</v>
      </c>
      <c r="F1156" s="4">
        <v>0</v>
      </c>
      <c r="G1156" s="2">
        <f t="shared" si="36"/>
        <v>14802.154519999998</v>
      </c>
      <c r="H1156" s="2">
        <f t="shared" si="37"/>
        <v>0.30999999999767169</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53643.25</v>
      </c>
      <c r="E1157" s="4">
        <v>0</v>
      </c>
      <c r="F1157" s="4">
        <v>0</v>
      </c>
      <c r="G1157" s="2">
        <f t="shared" si="36"/>
        <v>15771.1155</v>
      </c>
      <c r="H1157" s="2">
        <f t="shared" si="37"/>
        <v>0.25</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995424.05</v>
      </c>
      <c r="E1158" s="4">
        <v>0</v>
      </c>
      <c r="F1158" s="4">
        <v>0</v>
      </c>
      <c r="G1158" s="2">
        <f t="shared" si="36"/>
        <v>294645.51880000002</v>
      </c>
      <c r="H1158" s="2">
        <f t="shared" si="37"/>
        <v>5.0000000046566129E-2</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7639.94</v>
      </c>
      <c r="D1160" s="4">
        <f>BILANCA!E155</f>
        <v>0</v>
      </c>
      <c r="E1160" s="4">
        <v>0</v>
      </c>
      <c r="F1160" s="4">
        <v>0</v>
      </c>
      <c r="G1160" s="2">
        <f t="shared" si="36"/>
        <v>1145.991</v>
      </c>
      <c r="H1160" s="2">
        <f t="shared" si="37"/>
        <v>6.0000000000400178E-2</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373406.35</v>
      </c>
      <c r="E1163" s="4">
        <v>0</v>
      </c>
      <c r="F1163" s="4">
        <v>0</v>
      </c>
      <c r="G1163" s="2">
        <f t="shared" si="36"/>
        <v>114262.34309999998</v>
      </c>
      <c r="H1163" s="2">
        <f t="shared" si="37"/>
        <v>0.34999999997671694</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4030095.65</v>
      </c>
      <c r="D1164" s="4">
        <f>BILANCA!E159</f>
        <v>4212583.78</v>
      </c>
      <c r="E1164" s="4">
        <v>0</v>
      </c>
      <c r="F1164" s="4">
        <v>0</v>
      </c>
      <c r="G1164" s="2">
        <f t="shared" si="36"/>
        <v>1918110.5343399998</v>
      </c>
      <c r="H1164" s="2">
        <f t="shared" si="37"/>
        <v>0.56999999983236194</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8466987.9199999999</v>
      </c>
      <c r="D1165" s="4">
        <f>BILANCA!E160</f>
        <v>8925605.8599999994</v>
      </c>
      <c r="E1165" s="4">
        <v>0</v>
      </c>
      <c r="F1165" s="4">
        <v>0</v>
      </c>
      <c r="G1165" s="2">
        <f t="shared" si="36"/>
        <v>4079320.9441999998</v>
      </c>
      <c r="H1165" s="2">
        <f t="shared" si="37"/>
        <v>0.22000000067055225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1547978.01</v>
      </c>
      <c r="D1168" s="4">
        <f>BILANCA!E163</f>
        <v>1541544.04</v>
      </c>
      <c r="E1168" s="4">
        <v>0</v>
      </c>
      <c r="F1168" s="4">
        <v>0</v>
      </c>
      <c r="G1168" s="2">
        <f t="shared" si="36"/>
        <v>731708.44222000008</v>
      </c>
      <c r="H1168" s="2">
        <f t="shared" si="37"/>
        <v>5.0000000046566129E-2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9310434.8100000005</v>
      </c>
      <c r="D1169" s="4">
        <f>BILANCA!E164</f>
        <v>11318473.77</v>
      </c>
      <c r="E1169" s="4">
        <v>0</v>
      </c>
      <c r="F1169" s="4">
        <v>0</v>
      </c>
      <c r="G1169" s="2">
        <f t="shared" si="36"/>
        <v>5079633.7936499994</v>
      </c>
      <c r="H1169" s="2">
        <f t="shared" si="37"/>
        <v>0.41999999992549419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76628.299999999988</v>
      </c>
      <c r="D1170" s="4">
        <f>BILANCA!E165</f>
        <v>10977.630000000005</v>
      </c>
      <c r="E1170" s="4">
        <v>0</v>
      </c>
      <c r="F1170" s="4">
        <v>0</v>
      </c>
      <c r="G1170" s="2">
        <f t="shared" si="36"/>
        <v>15773.3696</v>
      </c>
      <c r="H1170" s="2">
        <f t="shared" si="37"/>
        <v>0.66999999998370185</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165224.67000000001</v>
      </c>
      <c r="D1171" s="4">
        <f>BILANCA!E166</f>
        <v>121677.02</v>
      </c>
      <c r="E1171" s="4">
        <v>0</v>
      </c>
      <c r="F1171" s="4">
        <v>0</v>
      </c>
      <c r="G1171" s="2">
        <f t="shared" si="36"/>
        <v>65781.172310000009</v>
      </c>
      <c r="H1171" s="2">
        <f t="shared" si="37"/>
        <v>0.34999999999126885</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299268.32</v>
      </c>
      <c r="D1172" s="4">
        <f>BILANCA!E167</f>
        <v>227201.97</v>
      </c>
      <c r="E1172" s="4">
        <v>0</v>
      </c>
      <c r="F1172" s="4">
        <v>0</v>
      </c>
      <c r="G1172" s="2">
        <f t="shared" si="36"/>
        <v>122094.90612</v>
      </c>
      <c r="H1172" s="2">
        <f t="shared" si="37"/>
        <v>0.35000000000582077</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387864.69</v>
      </c>
      <c r="D1175" s="4">
        <f>BILANCA!E170</f>
        <v>337901.36</v>
      </c>
      <c r="E1175" s="4">
        <v>0</v>
      </c>
      <c r="F1175" s="4">
        <v>0</v>
      </c>
      <c r="G1175" s="2">
        <f t="shared" si="36"/>
        <v>175505.12265</v>
      </c>
      <c r="H1175" s="2">
        <f t="shared" si="37"/>
        <v>0.66999999998370185</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898594561.73999989</v>
      </c>
      <c r="D1180" s="4">
        <f>BILANCA!E176</f>
        <v>923639901.50999999</v>
      </c>
      <c r="E1180" s="4">
        <v>0</v>
      </c>
      <c r="F1180" s="4">
        <v>0</v>
      </c>
      <c r="G1180" s="2">
        <f t="shared" si="36"/>
        <v>466798642.00919998</v>
      </c>
      <c r="H1180" s="2">
        <f t="shared" si="37"/>
        <v>0.75000011920928955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11598539.91</v>
      </c>
      <c r="D1181" s="4">
        <f>BILANCA!E177</f>
        <v>11272339.890000001</v>
      </c>
      <c r="E1181" s="4">
        <v>0</v>
      </c>
      <c r="F1181" s="4">
        <v>0</v>
      </c>
      <c r="G1181" s="2">
        <f t="shared" si="36"/>
        <v>5838490.5669900011</v>
      </c>
      <c r="H1181" s="2">
        <f t="shared" si="37"/>
        <v>0.19999999925494194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5669832.2699999996</v>
      </c>
      <c r="D1182" s="4">
        <f>BILANCA!E178</f>
        <v>4855076.8999999994</v>
      </c>
      <c r="E1182" s="4">
        <v>0</v>
      </c>
      <c r="F1182" s="4">
        <v>0</v>
      </c>
      <c r="G1182" s="2">
        <f t="shared" si="36"/>
        <v>2645357.6040399997</v>
      </c>
      <c r="H1182" s="2">
        <f t="shared" si="37"/>
        <v>0.37000000011175871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486509.21</v>
      </c>
      <c r="D1183" s="4">
        <f>BILANCA!E179</f>
        <v>593130.17000000004</v>
      </c>
      <c r="E1183" s="4">
        <v>0</v>
      </c>
      <c r="F1183" s="4">
        <v>0</v>
      </c>
      <c r="G1183" s="2">
        <f t="shared" si="36"/>
        <v>289389.13214999996</v>
      </c>
      <c r="H1183" s="2">
        <f t="shared" si="37"/>
        <v>0.38000000006286427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3109000.27</v>
      </c>
      <c r="D1184" s="4">
        <f>BILANCA!E180</f>
        <v>2169865.7599999998</v>
      </c>
      <c r="E1184" s="4">
        <v>0</v>
      </c>
      <c r="F1184" s="4">
        <v>0</v>
      </c>
      <c r="G1184" s="2">
        <f t="shared" si="36"/>
        <v>1296079.33146</v>
      </c>
      <c r="H1184" s="2">
        <f t="shared" si="37"/>
        <v>0.51000000024214387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20556.080000000002</v>
      </c>
      <c r="D1185" s="4">
        <f>BILANCA!E181</f>
        <v>20320.66</v>
      </c>
      <c r="E1185" s="4">
        <v>0</v>
      </c>
      <c r="F1185" s="4">
        <v>0</v>
      </c>
      <c r="G1185" s="2">
        <f t="shared" si="36"/>
        <v>10709.545</v>
      </c>
      <c r="H1185" s="2">
        <f t="shared" si="37"/>
        <v>0.42000000000189175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14088.76</v>
      </c>
      <c r="D1187" s="4">
        <f>BILANCA!E183</f>
        <v>12908.29</v>
      </c>
      <c r="E1187" s="4">
        <v>0</v>
      </c>
      <c r="F1187" s="4">
        <v>0</v>
      </c>
      <c r="G1187" s="2">
        <f t="shared" si="36"/>
        <v>7063.2451799999999</v>
      </c>
      <c r="H1187" s="2">
        <f t="shared" si="37"/>
        <v>0.53000000000065484</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6467.32</v>
      </c>
      <c r="D1188" s="4">
        <f>BILANCA!E184</f>
        <v>7412.37</v>
      </c>
      <c r="E1188" s="4">
        <v>0</v>
      </c>
      <c r="F1188" s="4">
        <v>0</v>
      </c>
      <c r="G1188" s="2">
        <f t="shared" si="36"/>
        <v>3789.98668</v>
      </c>
      <c r="H1188" s="2">
        <f t="shared" si="37"/>
        <v>0.68999999999959982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205040.63</v>
      </c>
      <c r="D1189" s="4">
        <f>BILANCA!E185</f>
        <v>234388.05</v>
      </c>
      <c r="E1189" s="4">
        <v>0</v>
      </c>
      <c r="F1189" s="4">
        <v>0</v>
      </c>
      <c r="G1189" s="2">
        <f t="shared" si="36"/>
        <v>120613.19466999998</v>
      </c>
      <c r="H1189" s="2">
        <f t="shared" si="37"/>
        <v>0.41999999998370185</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1021.3</v>
      </c>
      <c r="E1190" s="4">
        <v>0</v>
      </c>
      <c r="F1190" s="4">
        <v>0</v>
      </c>
      <c r="G1190" s="2">
        <f t="shared" si="36"/>
        <v>367.66799999999995</v>
      </c>
      <c r="H1190" s="2">
        <f t="shared" si="37"/>
        <v>0.29999999999995453</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600</v>
      </c>
      <c r="E1193" s="4">
        <v>0</v>
      </c>
      <c r="F1193" s="4">
        <v>0</v>
      </c>
      <c r="G1193" s="2">
        <f t="shared" si="36"/>
        <v>219.6</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421.3</v>
      </c>
      <c r="E1194" s="4">
        <v>0</v>
      </c>
      <c r="F1194" s="4">
        <v>0</v>
      </c>
      <c r="G1194" s="2">
        <f t="shared" si="36"/>
        <v>155.0384</v>
      </c>
      <c r="H1194" s="2">
        <f t="shared" si="37"/>
        <v>0.30000000000001137</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25696.97</v>
      </c>
      <c r="D1198" s="4">
        <f>BILANCA!E194</f>
        <v>28830.98</v>
      </c>
      <c r="E1198" s="4">
        <v>0</v>
      </c>
      <c r="F1198" s="4">
        <v>0</v>
      </c>
      <c r="G1198" s="2">
        <f t="shared" si="36"/>
        <v>15671.47884</v>
      </c>
      <c r="H1198" s="2">
        <f t="shared" si="37"/>
        <v>4.9999999999272404E-2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69543</v>
      </c>
      <c r="E1199" s="4">
        <v>0</v>
      </c>
      <c r="F1199" s="4">
        <v>0</v>
      </c>
      <c r="G1199" s="2">
        <f t="shared" si="36"/>
        <v>26287.254000000001</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1823029.11</v>
      </c>
      <c r="D1200" s="4">
        <f>BILANCA!E196</f>
        <v>1737976.98</v>
      </c>
      <c r="E1200" s="4">
        <v>0</v>
      </c>
      <c r="F1200" s="4">
        <v>0</v>
      </c>
      <c r="G1200" s="2">
        <f t="shared" si="36"/>
        <v>1006806.7833</v>
      </c>
      <c r="H1200" s="2">
        <f t="shared" si="37"/>
        <v>0.13000000012107193</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1353015.4799999997</v>
      </c>
      <c r="D1201" s="4">
        <f>BILANCA!E197</f>
        <v>1041731.8200000001</v>
      </c>
      <c r="E1201" s="4">
        <v>0</v>
      </c>
      <c r="F1201" s="4">
        <v>0</v>
      </c>
      <c r="G1201" s="2">
        <f t="shared" si="36"/>
        <v>656367.51191999996</v>
      </c>
      <c r="H1201" s="2">
        <f t="shared" si="37"/>
        <v>0.65999999968335032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3366.43</v>
      </c>
      <c r="D1202" s="4">
        <f>BILANCA!E198</f>
        <v>9228.93</v>
      </c>
      <c r="E1202" s="4">
        <v>0</v>
      </c>
      <c r="F1202" s="4">
        <v>0</v>
      </c>
      <c r="G1202" s="2">
        <f t="shared" si="36"/>
        <v>4190.26368</v>
      </c>
      <c r="H1202" s="2">
        <f t="shared" si="37"/>
        <v>0.49999999999954525</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1290711.1499999999</v>
      </c>
      <c r="D1203" s="4">
        <f>BILANCA!E199</f>
        <v>1021637.29</v>
      </c>
      <c r="E1203" s="4">
        <v>0</v>
      </c>
      <c r="F1203" s="4">
        <v>0</v>
      </c>
      <c r="G1203" s="2">
        <f t="shared" ref="G1203:G1266" si="38">B1203/1000*C1203+B1203/500*D1203</f>
        <v>643459.24589000002</v>
      </c>
      <c r="H1203" s="2">
        <f t="shared" si="37"/>
        <v>0.43999999994412065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58937.9</v>
      </c>
      <c r="D1206" s="4">
        <f>BILANCA!E202</f>
        <v>10865.6</v>
      </c>
      <c r="E1206" s="4">
        <v>0</v>
      </c>
      <c r="F1206" s="4">
        <v>0</v>
      </c>
      <c r="G1206" s="2">
        <f t="shared" si="38"/>
        <v>15811.143599999999</v>
      </c>
      <c r="H1206" s="2">
        <f t="shared" si="37"/>
        <v>0.49999999999818101</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2895216.66</v>
      </c>
      <c r="D1223" s="4">
        <f>BILANCA!E219</f>
        <v>2393809.6</v>
      </c>
      <c r="E1223" s="4">
        <v>0</v>
      </c>
      <c r="F1223" s="4">
        <v>0</v>
      </c>
      <c r="G1223" s="2">
        <f t="shared" si="38"/>
        <v>1636444.0381800001</v>
      </c>
      <c r="H1223" s="2">
        <f t="shared" si="39"/>
        <v>0.73999999975785613</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2895216.66</v>
      </c>
      <c r="D1224" s="4">
        <f>BILANCA!E220</f>
        <v>2393809.6</v>
      </c>
      <c r="E1224" s="4">
        <v>0</v>
      </c>
      <c r="F1224" s="4">
        <v>0</v>
      </c>
      <c r="G1224" s="2">
        <f t="shared" si="38"/>
        <v>1644126.8740400001</v>
      </c>
      <c r="H1224" s="2">
        <f t="shared" si="39"/>
        <v>0.73999999975785613</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2895216.6400000001</v>
      </c>
      <c r="D1229" s="4">
        <f>BILANCA!E225</f>
        <v>2393809.6</v>
      </c>
      <c r="E1229" s="4">
        <v>0</v>
      </c>
      <c r="F1229" s="4">
        <v>0</v>
      </c>
      <c r="G1229" s="2">
        <f t="shared" si="38"/>
        <v>1682541.0489600003</v>
      </c>
      <c r="H1229" s="2">
        <f t="shared" si="39"/>
        <v>0.75999999977648258</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0.02</v>
      </c>
      <c r="D1234" s="4">
        <f>BILANCA!E230</f>
        <v>0</v>
      </c>
      <c r="E1234" s="4">
        <v>0</v>
      </c>
      <c r="F1234" s="4">
        <v>0</v>
      </c>
      <c r="G1234" s="2">
        <f t="shared" si="38"/>
        <v>4.4800000000000005E-3</v>
      </c>
      <c r="H1234" s="2">
        <f t="shared" si="39"/>
        <v>0.02</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1680475.5</v>
      </c>
      <c r="D1251" s="4">
        <f>BILANCA!E247</f>
        <v>2981721.57</v>
      </c>
      <c r="E1251" s="4">
        <v>0</v>
      </c>
      <c r="F1251" s="4">
        <v>0</v>
      </c>
      <c r="G1251" s="2">
        <f t="shared" si="38"/>
        <v>1842184.39224</v>
      </c>
      <c r="H1251" s="2">
        <f t="shared" si="39"/>
        <v>0.93000000016763806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886996021.82999992</v>
      </c>
      <c r="D1255" s="4">
        <f>BILANCA!E251</f>
        <v>912367561.62</v>
      </c>
      <c r="E1255" s="4">
        <v>0</v>
      </c>
      <c r="F1255" s="4">
        <v>0</v>
      </c>
      <c r="G1255" s="2">
        <f t="shared" si="38"/>
        <v>664374130.54215002</v>
      </c>
      <c r="H1255" s="2">
        <f t="shared" si="39"/>
        <v>0.55000007152557373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872023544.24000001</v>
      </c>
      <c r="D1256" s="4">
        <f>BILANCA!E252</f>
        <v>897536867.13</v>
      </c>
      <c r="E1256" s="4">
        <v>0</v>
      </c>
      <c r="F1256" s="4">
        <v>0</v>
      </c>
      <c r="G1256" s="2">
        <f t="shared" si="38"/>
        <v>656105930.51099992</v>
      </c>
      <c r="H1256" s="2">
        <f t="shared" si="39"/>
        <v>0.37000000476837158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874918760.88</v>
      </c>
      <c r="D1257" s="4">
        <f>BILANCA!E253</f>
        <v>899932083.84000003</v>
      </c>
      <c r="E1257" s="4">
        <v>0</v>
      </c>
      <c r="F1257" s="4">
        <v>0</v>
      </c>
      <c r="G1257" s="2">
        <f t="shared" si="38"/>
        <v>660671383.35432005</v>
      </c>
      <c r="H1257" s="2">
        <f t="shared" si="39"/>
        <v>0.27999997138977051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2895216.6400000001</v>
      </c>
      <c r="D1258" s="4">
        <f>BILANCA!E254</f>
        <v>2395216.71</v>
      </c>
      <c r="E1258" s="4">
        <v>0</v>
      </c>
      <c r="F1258" s="4">
        <v>0</v>
      </c>
      <c r="G1258" s="2">
        <f t="shared" si="38"/>
        <v>1906041.2148799999</v>
      </c>
      <c r="H1258" s="2">
        <f t="shared" si="39"/>
        <v>0.64999999990686774</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10661873.23</v>
      </c>
      <c r="D1259" s="4">
        <f>BILANCA!E255</f>
        <v>10505495.279999999</v>
      </c>
      <c r="E1259" s="4">
        <v>0</v>
      </c>
      <c r="F1259" s="4">
        <v>0</v>
      </c>
      <c r="G1259" s="2">
        <f t="shared" si="38"/>
        <v>7886543.0837099999</v>
      </c>
      <c r="H1259" s="2">
        <f t="shared" si="39"/>
        <v>0.50999999977648258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17464069.039999999</v>
      </c>
      <c r="D1260" s="4">
        <f>BILANCA!E256</f>
        <v>23162617.43</v>
      </c>
      <c r="E1260" s="4">
        <v>0</v>
      </c>
      <c r="F1260" s="4">
        <v>0</v>
      </c>
      <c r="G1260" s="2">
        <f t="shared" si="38"/>
        <v>15947325.975</v>
      </c>
      <c r="H1260" s="2">
        <f t="shared" si="39"/>
        <v>0.4699999988079071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17464069.039999999</v>
      </c>
      <c r="D1261" s="4">
        <f>BILANCA!E257</f>
        <v>22967382.789999999</v>
      </c>
      <c r="E1261" s="4">
        <v>0</v>
      </c>
      <c r="F1261" s="4">
        <v>0</v>
      </c>
      <c r="G1261" s="2">
        <f t="shared" si="38"/>
        <v>15913107.48962</v>
      </c>
      <c r="H1261" s="2">
        <f t="shared" si="39"/>
        <v>0.25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195234.64</v>
      </c>
      <c r="E1263" s="4">
        <v>0</v>
      </c>
      <c r="F1263" s="4">
        <v>0</v>
      </c>
      <c r="G1263" s="2">
        <f t="shared" si="38"/>
        <v>98788.727840000007</v>
      </c>
      <c r="H1263" s="2">
        <f t="shared" si="39"/>
        <v>0.35999999998603016</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6802195.8099999996</v>
      </c>
      <c r="D1264" s="4">
        <f>BILANCA!E260</f>
        <v>12657122.15</v>
      </c>
      <c r="E1264" s="4">
        <v>0</v>
      </c>
      <c r="F1264" s="4">
        <v>0</v>
      </c>
      <c r="G1264" s="2">
        <f t="shared" si="38"/>
        <v>8157575.7879400011</v>
      </c>
      <c r="H1264" s="2">
        <f t="shared" si="39"/>
        <v>0.34000000078231096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6015594.5999999996</v>
      </c>
      <c r="D1266" s="4">
        <f>BILANCA!E262</f>
        <v>12657122.15</v>
      </c>
      <c r="E1266" s="4">
        <v>0</v>
      </c>
      <c r="F1266" s="4">
        <v>0</v>
      </c>
      <c r="G1266" s="2">
        <f t="shared" si="38"/>
        <v>8020438.7584000006</v>
      </c>
      <c r="H1266" s="2">
        <f t="shared" si="39"/>
        <v>0.55000000074505806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786601.21</v>
      </c>
      <c r="D1267" s="4">
        <f>BILANCA!E263</f>
        <v>0</v>
      </c>
      <c r="E1267" s="4">
        <v>0</v>
      </c>
      <c r="F1267" s="4">
        <v>0</v>
      </c>
      <c r="G1267" s="2">
        <f t="shared" ref="G1267:G1330" si="40">B1267/1000*C1267+B1267/500*D1267</f>
        <v>202156.51097</v>
      </c>
      <c r="H1267" s="2">
        <f t="shared" si="39"/>
        <v>0.2099999999627471</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4233976.0599999996</v>
      </c>
      <c r="D1278" s="4">
        <f>BILANCA!E274</f>
        <v>4314221.58</v>
      </c>
      <c r="E1278" s="4">
        <v>0</v>
      </c>
      <c r="F1278" s="4">
        <v>0</v>
      </c>
      <c r="G1278" s="2">
        <f t="shared" si="40"/>
        <v>3447128.35096</v>
      </c>
      <c r="H1278" s="2">
        <f t="shared" si="39"/>
        <v>0.47999999951571226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685448.49</v>
      </c>
      <c r="D1279" s="4">
        <f>BILANCA!E275</f>
        <v>767494.62</v>
      </c>
      <c r="E1279" s="4">
        <v>0</v>
      </c>
      <c r="F1279" s="4">
        <v>0</v>
      </c>
      <c r="G1279" s="2">
        <f t="shared" si="40"/>
        <v>597297.74936999998</v>
      </c>
      <c r="H1279" s="2">
        <f t="shared" si="39"/>
        <v>0.86999999999534339</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7639.94</v>
      </c>
      <c r="D1281" s="4">
        <f>BILANCA!E277</f>
        <v>1461749.35</v>
      </c>
      <c r="E1281" s="4">
        <v>0</v>
      </c>
      <c r="F1281" s="4">
        <v>0</v>
      </c>
      <c r="G1281" s="2">
        <f t="shared" si="40"/>
        <v>794338.57144000009</v>
      </c>
      <c r="H1281" s="2">
        <f t="shared" si="39"/>
        <v>0.41000000009353244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50692.31</v>
      </c>
      <c r="E1282" s="4">
        <v>0</v>
      </c>
      <c r="F1282" s="4">
        <v>0</v>
      </c>
      <c r="G1282" s="2">
        <f t="shared" si="40"/>
        <v>27576.61664</v>
      </c>
      <c r="H1282" s="2">
        <f t="shared" ref="H1282:H1345" si="41">ABS(C1282-ROUND(C1282,0))+ABS(D1282-ROUND(D1282,0))</f>
        <v>0.30999999999767169</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53643.25</v>
      </c>
      <c r="E1283" s="4">
        <v>0</v>
      </c>
      <c r="F1283" s="4">
        <v>0</v>
      </c>
      <c r="G1283" s="2">
        <f t="shared" si="40"/>
        <v>29289.214500000002</v>
      </c>
      <c r="H1283" s="2">
        <f t="shared" si="41"/>
        <v>0.25</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995424.05</v>
      </c>
      <c r="E1284" s="4">
        <v>0</v>
      </c>
      <c r="F1284" s="4">
        <v>0</v>
      </c>
      <c r="G1284" s="2">
        <f t="shared" si="40"/>
        <v>545492.37940000009</v>
      </c>
      <c r="H1284" s="2">
        <f t="shared" si="41"/>
        <v>5.0000000046566129E-2</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7639.94</v>
      </c>
      <c r="D1286" s="4">
        <f>BILANCA!E282</f>
        <v>0</v>
      </c>
      <c r="E1286" s="4">
        <v>0</v>
      </c>
      <c r="F1286" s="4">
        <v>0</v>
      </c>
      <c r="G1286" s="2">
        <f t="shared" si="40"/>
        <v>2108.6234399999998</v>
      </c>
      <c r="H1286" s="2">
        <f t="shared" si="41"/>
        <v>6.0000000000400178E-2</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361989.74</v>
      </c>
      <c r="E1289" s="4">
        <v>0</v>
      </c>
      <c r="F1289" s="4">
        <v>0</v>
      </c>
      <c r="G1289" s="2">
        <f t="shared" si="40"/>
        <v>201990.27492000003</v>
      </c>
      <c r="H1289" s="2">
        <f t="shared" si="41"/>
        <v>0.26000000000931323</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753961.23</v>
      </c>
      <c r="D1290" s="4">
        <f>BILANCA!E286</f>
        <v>277929.40000000002</v>
      </c>
      <c r="E1290" s="4">
        <v>0</v>
      </c>
      <c r="F1290" s="4">
        <v>0</v>
      </c>
      <c r="G1290" s="2">
        <f t="shared" si="40"/>
        <v>366749.60840000003</v>
      </c>
      <c r="H1290" s="2">
        <f t="shared" si="41"/>
        <v>0.63000000000465661</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2497062.34</v>
      </c>
      <c r="D1291" s="4">
        <f>BILANCA!E287</f>
        <v>1528552.28</v>
      </c>
      <c r="E1291" s="4">
        <v>0</v>
      </c>
      <c r="F1291" s="4">
        <v>0</v>
      </c>
      <c r="G1291" s="2">
        <f t="shared" si="40"/>
        <v>1560720.8989000001</v>
      </c>
      <c r="H1291" s="2">
        <f t="shared" si="41"/>
        <v>0.61999999987892807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289864.06</v>
      </c>
      <c r="D1294" s="4">
        <f>BILANCA!E290</f>
        <v>278495.93</v>
      </c>
      <c r="E1294" s="4">
        <v>0</v>
      </c>
      <c r="F1294" s="4">
        <v>0</v>
      </c>
      <c r="G1294" s="2">
        <f t="shared" si="40"/>
        <v>240507.08127999998</v>
      </c>
      <c r="H1294" s="2">
        <f t="shared" si="41"/>
        <v>0.13000000000465661</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76628.3</v>
      </c>
      <c r="D1295" s="4">
        <f>BILANCA!E291</f>
        <v>10977.630000000001</v>
      </c>
      <c r="E1295" s="4">
        <v>0</v>
      </c>
      <c r="F1295" s="4">
        <v>0</v>
      </c>
      <c r="G1295" s="2">
        <f t="shared" si="40"/>
        <v>28096.314600000002</v>
      </c>
      <c r="H1295" s="2">
        <f t="shared" si="41"/>
        <v>0.67000000000189175</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43184</v>
      </c>
      <c r="D1296" s="4">
        <f>BILANCA!E292</f>
        <v>1366.28</v>
      </c>
      <c r="E1296" s="4">
        <v>0</v>
      </c>
      <c r="F1296" s="4">
        <v>0</v>
      </c>
      <c r="G1296" s="2">
        <f t="shared" si="40"/>
        <v>13132.13616</v>
      </c>
      <c r="H1296" s="2">
        <f t="shared" si="41"/>
        <v>0.27999999999997272</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33444.300000000003</v>
      </c>
      <c r="D1297" s="4">
        <f>BILANCA!E293</f>
        <v>9611.35</v>
      </c>
      <c r="E1297" s="4">
        <v>0</v>
      </c>
      <c r="F1297" s="4">
        <v>0</v>
      </c>
      <c r="G1297" s="2">
        <f t="shared" si="40"/>
        <v>15115.429</v>
      </c>
      <c r="H1297" s="2">
        <f t="shared" si="41"/>
        <v>0.65000000000327418</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94598727.849999994</v>
      </c>
      <c r="D1301" s="4">
        <f>BILANCA!E297</f>
        <v>124317048.70999999</v>
      </c>
      <c r="E1301" s="4">
        <v>0</v>
      </c>
      <c r="F1301" s="4">
        <v>0</v>
      </c>
      <c r="G1301" s="2">
        <f t="shared" si="40"/>
        <v>99880752.153569996</v>
      </c>
      <c r="H1301" s="2">
        <f t="shared" si="41"/>
        <v>0.4400000125169754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94598727.849999994</v>
      </c>
      <c r="D1302" s="4">
        <f>BILANCA!E298</f>
        <v>124317048.70999999</v>
      </c>
      <c r="E1302" s="4">
        <v>0</v>
      </c>
      <c r="F1302" s="4">
        <v>0</v>
      </c>
      <c r="G1302" s="2">
        <f t="shared" si="40"/>
        <v>100223984.97883998</v>
      </c>
      <c r="H1302" s="2">
        <f t="shared" si="41"/>
        <v>0.4400000125169754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14516319.380000001</v>
      </c>
      <c r="D1305" s="4">
        <f>BILANCA!E302</f>
        <v>15108290.82</v>
      </c>
      <c r="E1305" s="4">
        <v>0</v>
      </c>
      <c r="F1305" s="4">
        <v>0</v>
      </c>
      <c r="G1305" s="2">
        <f t="shared" si="40"/>
        <v>13196205.800899999</v>
      </c>
      <c r="H1305" s="2">
        <f t="shared" si="41"/>
        <v>0.56000000052154064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582128.23</v>
      </c>
      <c r="D1306" s="4">
        <f>BILANCA!E303</f>
        <v>2175768</v>
      </c>
      <c r="E1306" s="4">
        <v>0</v>
      </c>
      <c r="F1306" s="4">
        <v>0</v>
      </c>
      <c r="G1306" s="2">
        <f t="shared" si="40"/>
        <v>1460364.6120799999</v>
      </c>
      <c r="H1306" s="2">
        <f t="shared" si="41"/>
        <v>0.22999999998137355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1427568.34</v>
      </c>
      <c r="D1307" s="4">
        <f>BILANCA!E304</f>
        <v>1582239.72</v>
      </c>
      <c r="E1307" s="4">
        <v>0</v>
      </c>
      <c r="F1307" s="4">
        <v>0</v>
      </c>
      <c r="G1307" s="2">
        <f t="shared" si="40"/>
        <v>1363838.1906599998</v>
      </c>
      <c r="H1307" s="2">
        <f t="shared" si="41"/>
        <v>0.62000000011175871</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434972.83</v>
      </c>
      <c r="D1308" s="4">
        <f>BILANCA!E305</f>
        <v>340732.99</v>
      </c>
      <c r="E1308" s="4">
        <v>0</v>
      </c>
      <c r="F1308" s="4">
        <v>0</v>
      </c>
      <c r="G1308" s="2">
        <f t="shared" si="40"/>
        <v>332698.76538</v>
      </c>
      <c r="H1308" s="2">
        <f t="shared" si="41"/>
        <v>0.17999999999301508</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29520.16</v>
      </c>
      <c r="D1309" s="4">
        <f>BILANCA!E306</f>
        <v>8146</v>
      </c>
      <c r="E1309" s="4">
        <v>0</v>
      </c>
      <c r="F1309" s="4">
        <v>0</v>
      </c>
      <c r="G1309" s="2">
        <f t="shared" si="40"/>
        <v>13697.83584</v>
      </c>
      <c r="H1309" s="2">
        <f t="shared" si="41"/>
        <v>0.15999999999985448</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22764.31</v>
      </c>
      <c r="D1311" s="4">
        <f>BILANCA!E308</f>
        <v>19622.259999999998</v>
      </c>
      <c r="E1311" s="4">
        <v>0</v>
      </c>
      <c r="F1311" s="4">
        <v>0</v>
      </c>
      <c r="G1311" s="2">
        <f t="shared" si="40"/>
        <v>18664.657829999996</v>
      </c>
      <c r="H1311" s="2">
        <f t="shared" si="41"/>
        <v>0.56999999999970896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6309.89</v>
      </c>
      <c r="D1314" s="4">
        <f>BILANCA!E311</f>
        <v>2908.64</v>
      </c>
      <c r="E1314" s="4">
        <v>0</v>
      </c>
      <c r="F1314" s="4">
        <v>0</v>
      </c>
      <c r="G1314" s="2">
        <f t="shared" si="40"/>
        <v>3686.6596799999998</v>
      </c>
      <c r="H1314" s="2">
        <f t="shared" si="41"/>
        <v>0.46999999999979991</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38763.93</v>
      </c>
      <c r="D1317" s="4">
        <f>BILANCA!E314</f>
        <v>35954.9</v>
      </c>
      <c r="E1317" s="4">
        <v>0</v>
      </c>
      <c r="F1317" s="4">
        <v>0</v>
      </c>
      <c r="G1317" s="2">
        <f t="shared" si="40"/>
        <v>33976.83511</v>
      </c>
      <c r="H1317" s="2">
        <f t="shared" si="41"/>
        <v>0.16999999999825377</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264579.73</v>
      </c>
      <c r="D1339" s="4">
        <f>BILANCA!E336</f>
        <v>439419.51</v>
      </c>
      <c r="E1339" s="4">
        <v>0</v>
      </c>
      <c r="F1339" s="4">
        <v>0</v>
      </c>
      <c r="G1339" s="2">
        <f t="shared" si="42"/>
        <v>376184.76874999999</v>
      </c>
      <c r="H1339" s="2">
        <f t="shared" si="41"/>
        <v>0.76000000000931323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5405252.54</v>
      </c>
      <c r="D1340" s="4">
        <f>BILANCA!E337</f>
        <v>4415657.3899999997</v>
      </c>
      <c r="E1340" s="4">
        <v>0</v>
      </c>
      <c r="F1340" s="4">
        <v>0</v>
      </c>
      <c r="G1340" s="2">
        <f t="shared" si="42"/>
        <v>4698067.2156000007</v>
      </c>
      <c r="H1340" s="2">
        <f t="shared" si="41"/>
        <v>0.84999999962747097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30680.33</v>
      </c>
      <c r="D1341" s="4">
        <f>BILANCA!E338</f>
        <v>142100.12</v>
      </c>
      <c r="E1341" s="4">
        <v>0</v>
      </c>
      <c r="F1341" s="4">
        <v>0</v>
      </c>
      <c r="G1341" s="2">
        <f t="shared" si="42"/>
        <v>104225.46867</v>
      </c>
      <c r="H1341" s="2">
        <f t="shared" si="41"/>
        <v>0.44999999999708962</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1322335.1499999999</v>
      </c>
      <c r="D1342" s="4">
        <f>BILANCA!E339</f>
        <v>899631.7</v>
      </c>
      <c r="E1342" s="4">
        <v>0</v>
      </c>
      <c r="F1342" s="4">
        <v>0</v>
      </c>
      <c r="G1342" s="2">
        <f t="shared" si="42"/>
        <v>1036370.7186</v>
      </c>
      <c r="H1342" s="2">
        <f t="shared" si="41"/>
        <v>0.44999999995343387</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2895216.66</v>
      </c>
      <c r="D1346" s="4">
        <f>BILANCA!E343</f>
        <v>2393809.6</v>
      </c>
      <c r="E1346" s="4">
        <v>0</v>
      </c>
      <c r="F1346" s="4">
        <v>0</v>
      </c>
      <c r="G1346" s="2">
        <f t="shared" si="42"/>
        <v>2581432.8489600001</v>
      </c>
      <c r="H1346" s="2">
        <f t="shared" ref="H1346:H1409" si="43">ABS(C1346-ROUND(C1346,0))+ABS(D1346-ROUND(D1346,0))</f>
        <v>0.73999999975785613</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1409234.67</v>
      </c>
      <c r="D1347" s="4">
        <f>BILANCA!E344</f>
        <v>1478681.99</v>
      </c>
      <c r="E1347" s="4">
        <v>0</v>
      </c>
      <c r="F1347" s="4">
        <v>0</v>
      </c>
      <c r="G1347" s="2">
        <f t="shared" si="42"/>
        <v>1471543.74505</v>
      </c>
      <c r="H1347" s="2">
        <f t="shared" si="43"/>
        <v>0.34000000008381903</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355867.99</v>
      </c>
      <c r="D1370" s="4">
        <f>BILANCA!E367</f>
        <v>369160.39</v>
      </c>
      <c r="E1370" s="4">
        <v>0</v>
      </c>
      <c r="F1370" s="4">
        <v>0</v>
      </c>
      <c r="G1370" s="2">
        <f t="shared" si="42"/>
        <v>393907.9572</v>
      </c>
      <c r="H1370" s="2">
        <f t="shared" si="43"/>
        <v>0.40000000002328306</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61289.05</v>
      </c>
      <c r="D1371" s="4">
        <f>BILANCA!E368</f>
        <v>58289.34</v>
      </c>
      <c r="E1371" s="4">
        <v>0</v>
      </c>
      <c r="F1371" s="4">
        <v>0</v>
      </c>
      <c r="G1371" s="2">
        <f t="shared" si="42"/>
        <v>64210.25052999999</v>
      </c>
      <c r="H1371" s="2">
        <f t="shared" si="43"/>
        <v>0.38999999999941792</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1263318.46</v>
      </c>
      <c r="D1372" s="4">
        <f>BILANCA!E369</f>
        <v>1559713.79</v>
      </c>
      <c r="E1372" s="4">
        <v>0</v>
      </c>
      <c r="F1372" s="4">
        <v>0</v>
      </c>
      <c r="G1372" s="2">
        <f t="shared" si="42"/>
        <v>1586554.0664799998</v>
      </c>
      <c r="H1372" s="2">
        <f t="shared" si="43"/>
        <v>0.66999999992549419</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994558.05</v>
      </c>
      <c r="E1373" s="4">
        <v>0</v>
      </c>
      <c r="F1373" s="4">
        <v>0</v>
      </c>
      <c r="G1373" s="2">
        <f t="shared" si="42"/>
        <v>722049.14430000004</v>
      </c>
      <c r="H1373" s="2">
        <f t="shared" si="43"/>
        <v>5.0000000046566129E-2</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15956.04</v>
      </c>
      <c r="E1384" s="4">
        <v>0</v>
      </c>
      <c r="F1384" s="4">
        <v>0</v>
      </c>
      <c r="G1384" s="2">
        <f t="shared" si="42"/>
        <v>11935.117920000001</v>
      </c>
      <c r="H1384" s="2">
        <f t="shared" si="43"/>
        <v>4.0000000000873115E-2</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5852.21</v>
      </c>
      <c r="E1385" s="4">
        <v>0</v>
      </c>
      <c r="F1385" s="4">
        <v>0</v>
      </c>
      <c r="G1385" s="2">
        <f t="shared" si="42"/>
        <v>4389.1575000000003</v>
      </c>
      <c r="H1385" s="2">
        <f t="shared" si="43"/>
        <v>0.21000000000003638</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1777746.17</v>
      </c>
      <c r="D1390" s="4">
        <f>BILANCA!E387</f>
        <v>1777473.98</v>
      </c>
      <c r="E1390" s="4">
        <v>0</v>
      </c>
      <c r="F1390" s="4">
        <v>0</v>
      </c>
      <c r="G1390" s="2">
        <f t="shared" si="42"/>
        <v>2026423.7694000001</v>
      </c>
      <c r="H1390" s="2">
        <f t="shared" si="43"/>
        <v>0.18999999994412065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1600000</v>
      </c>
      <c r="D1392" s="4">
        <f>BILANCA!E389</f>
        <v>8067592.8399999999</v>
      </c>
      <c r="E1392" s="4">
        <v>0</v>
      </c>
      <c r="F1392" s="4">
        <v>0</v>
      </c>
      <c r="G1392" s="2">
        <f t="shared" si="42"/>
        <v>6774840.9297599997</v>
      </c>
      <c r="H1392" s="2">
        <f t="shared" si="43"/>
        <v>0.16000000014901161</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46460500.75</v>
      </c>
      <c r="D1394" s="4">
        <f>BILANCA!E391</f>
        <v>67653457.5</v>
      </c>
      <c r="E1394" s="4">
        <v>0</v>
      </c>
      <c r="F1394" s="4">
        <v>0</v>
      </c>
      <c r="G1394" s="2">
        <f t="shared" si="42"/>
        <v>69798687.648000002</v>
      </c>
      <c r="H1394" s="2">
        <f t="shared" si="43"/>
        <v>0.75</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17725028.18</v>
      </c>
      <c r="D1395" s="4">
        <f>BILANCA!E392</f>
        <v>17917858.02</v>
      </c>
      <c r="E1395" s="4">
        <v>0</v>
      </c>
      <c r="F1395" s="4">
        <v>0</v>
      </c>
      <c r="G1395" s="2">
        <f t="shared" ref="G1395:G1458" si="44">B1395/1000*C1395+B1395/500*D1395</f>
        <v>20620886.524700001</v>
      </c>
      <c r="H1395" s="2">
        <f t="shared" si="43"/>
        <v>0.19999999925494194</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10709994.890000001</v>
      </c>
      <c r="E1399" s="4">
        <v>0</v>
      </c>
      <c r="F1399" s="4">
        <v>0</v>
      </c>
      <c r="G1399" s="2">
        <f t="shared" si="44"/>
        <v>8332376.0244200006</v>
      </c>
      <c r="H1399" s="2">
        <f t="shared" si="43"/>
        <v>0.10999999940395355</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27035452.75</v>
      </c>
      <c r="D1400" s="18">
        <f>BILANCA!E397</f>
        <v>18190671.48</v>
      </c>
      <c r="E1400" s="18">
        <v>0</v>
      </c>
      <c r="F1400" s="18">
        <v>0</v>
      </c>
      <c r="G1400" s="19">
        <f t="shared" si="44"/>
        <v>24732550.326899998</v>
      </c>
      <c r="H1400" s="19">
        <f t="shared" si="43"/>
        <v>0.73000000044703484</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9582602.25</v>
      </c>
      <c r="D1401" s="9">
        <f>'RAS-funkcijski'!E5</f>
        <v>10420505.890000001</v>
      </c>
      <c r="E1401" s="9">
        <v>0</v>
      </c>
      <c r="F1401" s="9">
        <v>0</v>
      </c>
      <c r="G1401" s="10">
        <f t="shared" si="44"/>
        <v>30423.614030000001</v>
      </c>
      <c r="H1401" s="10">
        <f t="shared" si="43"/>
        <v>0.35999999940395355</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9225393.3499999996</v>
      </c>
      <c r="D1402" s="4">
        <f>'RAS-funkcijski'!E6</f>
        <v>10082098.65</v>
      </c>
      <c r="E1402" s="4">
        <v>0</v>
      </c>
      <c r="F1402" s="4">
        <v>0</v>
      </c>
      <c r="G1402" s="2">
        <f t="shared" si="44"/>
        <v>58779.181299999997</v>
      </c>
      <c r="H1402" s="2">
        <f t="shared" si="43"/>
        <v>0.69999999925494194</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9025594.3300000001</v>
      </c>
      <c r="D1403" s="4">
        <f>'RAS-funkcijski'!E7</f>
        <v>9975912.5999999996</v>
      </c>
      <c r="E1403" s="4">
        <v>0</v>
      </c>
      <c r="F1403" s="4">
        <v>0</v>
      </c>
      <c r="G1403" s="2">
        <f t="shared" si="44"/>
        <v>86932.258589999998</v>
      </c>
      <c r="H1403" s="2">
        <f t="shared" si="43"/>
        <v>0.73000000044703484</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199799.02</v>
      </c>
      <c r="D1404" s="4">
        <f>'RAS-funkcijski'!E8</f>
        <v>106186.05</v>
      </c>
      <c r="E1404" s="4">
        <v>0</v>
      </c>
      <c r="F1404" s="4">
        <v>0</v>
      </c>
      <c r="G1404" s="2">
        <f t="shared" si="44"/>
        <v>1648.6844799999999</v>
      </c>
      <c r="H1404" s="2">
        <f t="shared" si="43"/>
        <v>6.9999999992433004E-2</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357208.9</v>
      </c>
      <c r="D1409" s="4">
        <f>'RAS-funkcijski'!E13</f>
        <v>338407.24</v>
      </c>
      <c r="E1409" s="4">
        <v>0</v>
      </c>
      <c r="F1409" s="4">
        <v>0</v>
      </c>
      <c r="G1409" s="2">
        <f t="shared" si="44"/>
        <v>9306.2104199999994</v>
      </c>
      <c r="H1409" s="2">
        <f t="shared" si="43"/>
        <v>0.33999999996740371</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357208.9</v>
      </c>
      <c r="D1412" s="4">
        <f>'RAS-funkcijski'!E16</f>
        <v>338407.24</v>
      </c>
      <c r="E1412" s="4">
        <v>0</v>
      </c>
      <c r="F1412" s="4">
        <v>0</v>
      </c>
      <c r="G1412" s="2">
        <f t="shared" si="44"/>
        <v>12408.280559999999</v>
      </c>
      <c r="H1412" s="2">
        <f t="shared" si="45"/>
        <v>0.33999999996740371</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366164.96</v>
      </c>
      <c r="D1424" s="4">
        <f>'RAS-funkcijski'!E28</f>
        <v>435177.95</v>
      </c>
      <c r="E1424" s="4">
        <v>0</v>
      </c>
      <c r="F1424" s="4">
        <v>0</v>
      </c>
      <c r="G1424" s="2">
        <f t="shared" si="44"/>
        <v>29676.500640000002</v>
      </c>
      <c r="H1424" s="2">
        <f t="shared" si="45"/>
        <v>8.999999996740371E-2</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274644</v>
      </c>
      <c r="D1426" s="4">
        <f>'RAS-funkcijski'!E30</f>
        <v>368785</v>
      </c>
      <c r="E1426" s="4">
        <v>0</v>
      </c>
      <c r="F1426" s="4">
        <v>0</v>
      </c>
      <c r="G1426" s="2">
        <f t="shared" si="44"/>
        <v>26317.563999999998</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91520.960000000006</v>
      </c>
      <c r="D1430" s="4">
        <f>'RAS-funkcijski'!E34</f>
        <v>66392.95</v>
      </c>
      <c r="E1430" s="4">
        <v>0</v>
      </c>
      <c r="F1430" s="4">
        <v>0</v>
      </c>
      <c r="G1430" s="2">
        <f t="shared" si="44"/>
        <v>6729.2057999999997</v>
      </c>
      <c r="H1430" s="2">
        <f t="shared" si="45"/>
        <v>8.999999999650754E-2</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2636508.77</v>
      </c>
      <c r="D1431" s="4">
        <f>'RAS-funkcijski'!E35</f>
        <v>5427568.75</v>
      </c>
      <c r="E1431" s="4">
        <v>0</v>
      </c>
      <c r="F1431" s="4">
        <v>0</v>
      </c>
      <c r="G1431" s="2">
        <f t="shared" si="44"/>
        <v>418241.03437000001</v>
      </c>
      <c r="H1431" s="2">
        <f t="shared" si="45"/>
        <v>0.47999999998137355</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11444.48</v>
      </c>
      <c r="D1435" s="4">
        <f>'RAS-funkcijski'!E39</f>
        <v>13349.99</v>
      </c>
      <c r="E1435" s="4">
        <v>0</v>
      </c>
      <c r="F1435" s="4">
        <v>0</v>
      </c>
      <c r="G1435" s="2">
        <f t="shared" si="44"/>
        <v>1335.0561</v>
      </c>
      <c r="H1435" s="2">
        <f t="shared" si="45"/>
        <v>0.48999999999978172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11444.48</v>
      </c>
      <c r="D1436" s="4">
        <f>'RAS-funkcijski'!E40</f>
        <v>13349.99</v>
      </c>
      <c r="E1436" s="4">
        <v>0</v>
      </c>
      <c r="F1436" s="4">
        <v>0</v>
      </c>
      <c r="G1436" s="2">
        <f t="shared" si="44"/>
        <v>1373.2005599999998</v>
      </c>
      <c r="H1436" s="2">
        <f t="shared" si="45"/>
        <v>0.48999999999978172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2367936.67</v>
      </c>
      <c r="D1446" s="4">
        <f>'RAS-funkcijski'!E50</f>
        <v>5158911.8</v>
      </c>
      <c r="E1446" s="4">
        <v>0</v>
      </c>
      <c r="F1446" s="4">
        <v>0</v>
      </c>
      <c r="G1446" s="2">
        <f t="shared" si="44"/>
        <v>583544.97242000001</v>
      </c>
      <c r="H1446" s="2">
        <f t="shared" si="45"/>
        <v>0.53000000026077032</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2367936.67</v>
      </c>
      <c r="D1449" s="4">
        <f>'RAS-funkcijski'!E53</f>
        <v>5158911.8</v>
      </c>
      <c r="E1449" s="4">
        <v>0</v>
      </c>
      <c r="F1449" s="4">
        <v>0</v>
      </c>
      <c r="G1449" s="2">
        <f t="shared" si="44"/>
        <v>621602.25323000003</v>
      </c>
      <c r="H1449" s="2">
        <f t="shared" si="45"/>
        <v>0.53000000026077032</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257127.62</v>
      </c>
      <c r="D1470" s="4">
        <f>'RAS-funkcijski'!E74</f>
        <v>255306.96</v>
      </c>
      <c r="E1470" s="4">
        <v>0</v>
      </c>
      <c r="F1470" s="4">
        <v>0</v>
      </c>
      <c r="G1470" s="2">
        <f t="shared" si="46"/>
        <v>53741.907800000001</v>
      </c>
      <c r="H1470" s="2">
        <f t="shared" si="45"/>
        <v>0.42000000001280569</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1818672.98</v>
      </c>
      <c r="D1471" s="4">
        <f>'RAS-funkcijski'!E75</f>
        <v>849567.32</v>
      </c>
      <c r="E1471" s="4">
        <v>0</v>
      </c>
      <c r="F1471" s="4">
        <v>0</v>
      </c>
      <c r="G1471" s="2">
        <f t="shared" si="46"/>
        <v>249764.34101999996</v>
      </c>
      <c r="H1471" s="2">
        <f t="shared" si="45"/>
        <v>0.33999999996740371</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784434.43</v>
      </c>
      <c r="D1472" s="4">
        <f>'RAS-funkcijski'!E76</f>
        <v>149887.21</v>
      </c>
      <c r="E1472" s="4">
        <v>0</v>
      </c>
      <c r="F1472" s="4">
        <v>0</v>
      </c>
      <c r="G1472" s="2">
        <f t="shared" si="46"/>
        <v>78063.037199999992</v>
      </c>
      <c r="H1472" s="2">
        <f t="shared" si="45"/>
        <v>0.64000000004307367</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1034238.55</v>
      </c>
      <c r="D1477" s="4">
        <f>'RAS-funkcijski'!E81</f>
        <v>699680.11</v>
      </c>
      <c r="E1477" s="4">
        <v>0</v>
      </c>
      <c r="F1477" s="4">
        <v>0</v>
      </c>
      <c r="G1477" s="2">
        <f t="shared" si="46"/>
        <v>187387.10529000001</v>
      </c>
      <c r="H1477" s="2">
        <f t="shared" si="47"/>
        <v>0.55999999993946403</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18015006.189999998</v>
      </c>
      <c r="D1478" s="4">
        <f>'RAS-funkcijski'!E82</f>
        <v>21507063.18</v>
      </c>
      <c r="E1478" s="4">
        <v>0</v>
      </c>
      <c r="F1478" s="4">
        <v>0</v>
      </c>
      <c r="G1478" s="2">
        <f t="shared" si="46"/>
        <v>4760272.3388999999</v>
      </c>
      <c r="H1478" s="2">
        <f t="shared" si="47"/>
        <v>0.36999999731779099</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22309.08</v>
      </c>
      <c r="D1479" s="4">
        <f>'RAS-funkcijski'!E83</f>
        <v>40300</v>
      </c>
      <c r="E1479" s="4">
        <v>0</v>
      </c>
      <c r="F1479" s="4">
        <v>0</v>
      </c>
      <c r="G1479" s="2">
        <f t="shared" si="46"/>
        <v>8129.8173200000001</v>
      </c>
      <c r="H1479" s="2">
        <f t="shared" si="47"/>
        <v>8.000000000174623E-2</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1651648.97</v>
      </c>
      <c r="D1480" s="4">
        <f>'RAS-funkcijski'!E84</f>
        <v>3635840.36</v>
      </c>
      <c r="E1480" s="4">
        <v>0</v>
      </c>
      <c r="F1480" s="4">
        <v>0</v>
      </c>
      <c r="G1480" s="2">
        <f t="shared" si="46"/>
        <v>713866.37519999989</v>
      </c>
      <c r="H1480" s="2">
        <f t="shared" si="47"/>
        <v>0.38999999989755452</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1638051.27</v>
      </c>
      <c r="D1482" s="4">
        <f>'RAS-funkcijski'!E86</f>
        <v>1355094.88</v>
      </c>
      <c r="E1482" s="4">
        <v>0</v>
      </c>
      <c r="F1482" s="4">
        <v>0</v>
      </c>
      <c r="G1482" s="2">
        <f t="shared" si="46"/>
        <v>356555.76445999998</v>
      </c>
      <c r="H1482" s="2">
        <f t="shared" si="47"/>
        <v>0.39000000013038516</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14702996.869999999</v>
      </c>
      <c r="D1484" s="4">
        <f>'RAS-funkcijski'!E88</f>
        <v>16475827.939999999</v>
      </c>
      <c r="E1484" s="4">
        <v>0</v>
      </c>
      <c r="F1484" s="4">
        <v>0</v>
      </c>
      <c r="G1484" s="2">
        <f t="shared" si="46"/>
        <v>4002990.8310000002</v>
      </c>
      <c r="H1484" s="2">
        <f t="shared" si="47"/>
        <v>0.19000000134110451</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403679.16</v>
      </c>
      <c r="D1485" s="4">
        <f>'RAS-funkcijski'!E89</f>
        <v>616934.88</v>
      </c>
      <c r="E1485" s="4">
        <v>0</v>
      </c>
      <c r="F1485" s="4">
        <v>0</v>
      </c>
      <c r="G1485" s="2">
        <f t="shared" si="46"/>
        <v>139191.65820000001</v>
      </c>
      <c r="H1485" s="2">
        <f t="shared" si="47"/>
        <v>0.27999999996973202</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403679.16</v>
      </c>
      <c r="D1502" s="4">
        <f>'RAS-funkcijski'!E106</f>
        <v>616934.88</v>
      </c>
      <c r="E1502" s="4">
        <v>0</v>
      </c>
      <c r="F1502" s="4">
        <v>0</v>
      </c>
      <c r="G1502" s="2">
        <f t="shared" si="46"/>
        <v>167029.98983999999</v>
      </c>
      <c r="H1502" s="2">
        <f t="shared" si="47"/>
        <v>0.27999999996973202</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7787072.8299999991</v>
      </c>
      <c r="D1503" s="4">
        <f>'RAS-funkcijski'!E107</f>
        <v>7791999.9700000007</v>
      </c>
      <c r="E1503" s="4">
        <v>0</v>
      </c>
      <c r="F1503" s="4">
        <v>0</v>
      </c>
      <c r="G1503" s="2">
        <f t="shared" si="46"/>
        <v>2407220.4953099997</v>
      </c>
      <c r="H1503" s="2">
        <f t="shared" si="47"/>
        <v>0.20000000018626451</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4989782.6399999997</v>
      </c>
      <c r="D1504" s="4">
        <f>'RAS-funkcijski'!E108</f>
        <v>4784291.95</v>
      </c>
      <c r="E1504" s="4">
        <v>0</v>
      </c>
      <c r="F1504" s="4">
        <v>0</v>
      </c>
      <c r="G1504" s="2">
        <f t="shared" si="46"/>
        <v>1514070.1201599999</v>
      </c>
      <c r="H1504" s="2">
        <f t="shared" si="47"/>
        <v>0.41000000014901161</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2091655.06</v>
      </c>
      <c r="D1505" s="4">
        <f>'RAS-funkcijski'!E109</f>
        <v>2626474.2000000002</v>
      </c>
      <c r="E1505" s="4">
        <v>0</v>
      </c>
      <c r="F1505" s="4">
        <v>0</v>
      </c>
      <c r="G1505" s="2">
        <f t="shared" si="46"/>
        <v>771183.36330000008</v>
      </c>
      <c r="H1505" s="2">
        <f t="shared" si="47"/>
        <v>0.26000000024214387</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705635.13</v>
      </c>
      <c r="D1509" s="4">
        <f>'RAS-funkcijski'!E113</f>
        <v>381233.82</v>
      </c>
      <c r="E1509" s="4">
        <v>0</v>
      </c>
      <c r="F1509" s="4">
        <v>0</v>
      </c>
      <c r="G1509" s="2">
        <f t="shared" si="46"/>
        <v>160023.20193000001</v>
      </c>
      <c r="H1509" s="2">
        <f t="shared" si="47"/>
        <v>0.30999999999767169</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6077104.9399999995</v>
      </c>
      <c r="D1510" s="4">
        <f>'RAS-funkcijski'!E114</f>
        <v>9033126.0599999987</v>
      </c>
      <c r="E1510" s="4">
        <v>0</v>
      </c>
      <c r="F1510" s="4">
        <v>0</v>
      </c>
      <c r="G1510" s="2">
        <f t="shared" si="46"/>
        <v>2655769.2765999995</v>
      </c>
      <c r="H1510" s="2">
        <f t="shared" si="47"/>
        <v>0.11999999918043613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5479020.2599999998</v>
      </c>
      <c r="D1511" s="4">
        <f>'RAS-funkcijski'!E115</f>
        <v>8329767.6899999995</v>
      </c>
      <c r="E1511" s="4">
        <v>0</v>
      </c>
      <c r="F1511" s="4">
        <v>0</v>
      </c>
      <c r="G1511" s="2">
        <f t="shared" si="46"/>
        <v>2457379.6760399998</v>
      </c>
      <c r="H1511" s="2">
        <f t="shared" si="47"/>
        <v>0.57000000029802322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4086789.56</v>
      </c>
      <c r="D1512" s="4">
        <f>'RAS-funkcijski'!E116</f>
        <v>4915691.17</v>
      </c>
      <c r="E1512" s="4">
        <v>0</v>
      </c>
      <c r="F1512" s="4">
        <v>0</v>
      </c>
      <c r="G1512" s="2">
        <f t="shared" si="46"/>
        <v>1558835.2528000001</v>
      </c>
      <c r="H1512" s="2">
        <f t="shared" si="47"/>
        <v>0.60999999986961484</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1392230.7</v>
      </c>
      <c r="D1513" s="4">
        <f>'RAS-funkcijski'!E117</f>
        <v>3414076.52</v>
      </c>
      <c r="E1513" s="4">
        <v>0</v>
      </c>
      <c r="F1513" s="4">
        <v>0</v>
      </c>
      <c r="G1513" s="2">
        <f t="shared" si="46"/>
        <v>928903.36262000003</v>
      </c>
      <c r="H1513" s="2">
        <f t="shared" si="47"/>
        <v>0.78000000002793968</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136040</v>
      </c>
      <c r="D1518" s="4">
        <f>'RAS-funkcijski'!E122</f>
        <v>251100</v>
      </c>
      <c r="E1518" s="4">
        <v>0</v>
      </c>
      <c r="F1518" s="4">
        <v>0</v>
      </c>
      <c r="G1518" s="2">
        <f t="shared" si="46"/>
        <v>75312.319999999992</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136040</v>
      </c>
      <c r="D1520" s="4">
        <f>'RAS-funkcijski'!E124</f>
        <v>251100</v>
      </c>
      <c r="E1520" s="4">
        <v>0</v>
      </c>
      <c r="F1520" s="4">
        <v>0</v>
      </c>
      <c r="G1520" s="2">
        <f t="shared" si="46"/>
        <v>76588.800000000003</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462044.68</v>
      </c>
      <c r="D1524" s="4">
        <f>'RAS-funkcijski'!E128</f>
        <v>452258.37</v>
      </c>
      <c r="E1524" s="4">
        <v>0</v>
      </c>
      <c r="F1524" s="4">
        <v>0</v>
      </c>
      <c r="G1524" s="2">
        <f t="shared" si="48"/>
        <v>169453.61608000001</v>
      </c>
      <c r="H1524" s="2">
        <f t="shared" si="47"/>
        <v>0.69000000000232831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2329656.2599999998</v>
      </c>
      <c r="D1525" s="4">
        <f>'RAS-funkcijski'!E129</f>
        <v>2596340.15</v>
      </c>
      <c r="E1525" s="4">
        <v>0</v>
      </c>
      <c r="F1525" s="4">
        <v>0</v>
      </c>
      <c r="G1525" s="2">
        <f t="shared" si="48"/>
        <v>940292.07</v>
      </c>
      <c r="H1525" s="2">
        <f t="shared" si="47"/>
        <v>0.40999999968335032</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2329656.2599999998</v>
      </c>
      <c r="D1534" s="4">
        <f>'RAS-funkcijski'!E138</f>
        <v>2596340.15</v>
      </c>
      <c r="E1534" s="4">
        <v>0</v>
      </c>
      <c r="F1534" s="4">
        <v>0</v>
      </c>
      <c r="G1534" s="2">
        <f t="shared" si="48"/>
        <v>1007993.09904</v>
      </c>
      <c r="H1534" s="2">
        <f t="shared" si="47"/>
        <v>0.40999999968335032</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49016468.339999996</v>
      </c>
      <c r="D1537" s="18">
        <f>'RAS-funkcijski'!E141</f>
        <v>58678284.149999999</v>
      </c>
      <c r="E1537" s="18">
        <v>0</v>
      </c>
      <c r="F1537" s="18">
        <v>0</v>
      </c>
      <c r="G1537" s="19">
        <f t="shared" si="48"/>
        <v>22793106.019680001</v>
      </c>
      <c r="H1537" s="19">
        <f t="shared" si="47"/>
        <v>0.48999999463558197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81215868.530000001</v>
      </c>
      <c r="D1538" s="9">
        <f>'P-VRIO'!E5</f>
        <v>69011694.540000007</v>
      </c>
      <c r="E1538" s="9">
        <v>0</v>
      </c>
      <c r="F1538" s="9">
        <v>0</v>
      </c>
      <c r="G1538" s="10">
        <f t="shared" si="48"/>
        <v>219239.25761000003</v>
      </c>
      <c r="H1538" s="10">
        <f t="shared" ref="H1538:H1581" si="49">ABS(C1538-ROUND(C1538,0))+ABS(D1538-ROUND(D1538,0))</f>
        <v>0.92999999225139618</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81215868.530000001</v>
      </c>
      <c r="D1539" s="4">
        <f>'P-VRIO'!E6</f>
        <v>67706750.900000006</v>
      </c>
      <c r="E1539" s="4">
        <v>0</v>
      </c>
      <c r="F1539" s="4">
        <v>0</v>
      </c>
      <c r="G1539" s="2">
        <f t="shared" si="48"/>
        <v>433258.74066000007</v>
      </c>
      <c r="H1539" s="2">
        <f t="shared" si="49"/>
        <v>0.56999999284744263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81215868.530000001</v>
      </c>
      <c r="D1540" s="4">
        <f>'P-VRIO'!E7</f>
        <v>67526878.840000004</v>
      </c>
      <c r="E1540" s="4">
        <v>0</v>
      </c>
      <c r="F1540" s="4">
        <v>0</v>
      </c>
      <c r="G1540" s="2">
        <f t="shared" si="48"/>
        <v>648808.87863000005</v>
      </c>
      <c r="H1540" s="2">
        <f t="shared" si="49"/>
        <v>0.62999999523162842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81215868.530000001</v>
      </c>
      <c r="D1541" s="4">
        <f>'P-VRIO'!E8</f>
        <v>59973386.299999997</v>
      </c>
      <c r="E1541" s="4">
        <v>0</v>
      </c>
      <c r="F1541" s="4">
        <v>0</v>
      </c>
      <c r="G1541" s="2">
        <f t="shared" si="48"/>
        <v>804650.56452000001</v>
      </c>
      <c r="H1541" s="2">
        <f t="shared" si="49"/>
        <v>0.76999999582767487</v>
      </c>
      <c r="I1541" s="5">
        <f t="shared" ref="I1541:I1546" si="50">G1541*H1541</f>
        <v>619580.9313231362</v>
      </c>
      <c r="J1541" s="2">
        <f>IF(AND(Skriveni!C1541&lt;&gt;0,Skriveni!D1541&lt;&gt;0),1,0)</f>
        <v>1</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7553492.54</v>
      </c>
      <c r="E1542" s="4">
        <v>0</v>
      </c>
      <c r="F1542" s="4">
        <v>0</v>
      </c>
      <c r="G1542" s="2">
        <f t="shared" si="48"/>
        <v>75534.925400000007</v>
      </c>
      <c r="H1542" s="2">
        <f t="shared" si="49"/>
        <v>0.4599999999627471</v>
      </c>
      <c r="I1542" s="5">
        <f t="shared" si="50"/>
        <v>34746.065681186112</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179872.06</v>
      </c>
      <c r="E1547" s="4">
        <v>0</v>
      </c>
      <c r="F1547" s="4">
        <v>0</v>
      </c>
      <c r="G1547" s="2">
        <f t="shared" si="48"/>
        <v>3597.4412000000002</v>
      </c>
      <c r="H1547" s="2">
        <f t="shared" si="49"/>
        <v>5.9999999997671694E-2</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2195.02</v>
      </c>
      <c r="E1548" s="4">
        <v>0</v>
      </c>
      <c r="F1548" s="4">
        <v>0</v>
      </c>
      <c r="G1548" s="2">
        <f t="shared" si="48"/>
        <v>48.290439999999997</v>
      </c>
      <c r="H1548" s="2">
        <f t="shared" si="49"/>
        <v>1.999999999998181E-2</v>
      </c>
      <c r="I1548" s="5">
        <f t="shared" ref="I1548:I1554" si="51">G1548*H1548</f>
        <v>0.9658087999991215</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177677.04</v>
      </c>
      <c r="E1552" s="4">
        <v>0</v>
      </c>
      <c r="F1552" s="4">
        <v>0</v>
      </c>
      <c r="G1552" s="2">
        <f t="shared" si="48"/>
        <v>5330.3112000000001</v>
      </c>
      <c r="H1552" s="2">
        <f t="shared" si="49"/>
        <v>4.0000000008149073E-2</v>
      </c>
      <c r="I1552" s="5">
        <f t="shared" si="51"/>
        <v>213.21244804343709</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1304943.6400000001</v>
      </c>
      <c r="E1555" s="4">
        <v>0</v>
      </c>
      <c r="F1555" s="4">
        <v>0</v>
      </c>
      <c r="G1555" s="2">
        <f t="shared" si="48"/>
        <v>46977.971040000004</v>
      </c>
      <c r="H1555" s="2">
        <f t="shared" si="49"/>
        <v>0.35999999986961484</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582449.48</v>
      </c>
      <c r="E1556" s="4">
        <v>0</v>
      </c>
      <c r="F1556" s="4">
        <v>0</v>
      </c>
      <c r="G1556" s="2">
        <f t="shared" si="48"/>
        <v>22133.080239999999</v>
      </c>
      <c r="H1556" s="2">
        <f t="shared" si="49"/>
        <v>0.47999999998137355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582449.48</v>
      </c>
      <c r="E1558" s="4">
        <v>0</v>
      </c>
      <c r="F1558" s="4">
        <v>0</v>
      </c>
      <c r="G1558" s="2">
        <f t="shared" si="48"/>
        <v>24462.87816</v>
      </c>
      <c r="H1558" s="2">
        <f t="shared" si="49"/>
        <v>0.47999999998137355</v>
      </c>
      <c r="I1558" s="5">
        <f t="shared" si="52"/>
        <v>11742.181516344344</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722494.16</v>
      </c>
      <c r="E1563" s="4">
        <v>0</v>
      </c>
      <c r="F1563" s="4">
        <v>0</v>
      </c>
      <c r="G1563" s="2">
        <f t="shared" si="48"/>
        <v>37569.696320000003</v>
      </c>
      <c r="H1563" s="2">
        <f t="shared" si="49"/>
        <v>0.16000000003259629</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687014.54</v>
      </c>
      <c r="E1569" s="4">
        <v>0</v>
      </c>
      <c r="F1569" s="4">
        <v>0</v>
      </c>
      <c r="G1569" s="2">
        <f t="shared" si="48"/>
        <v>43968.930560000001</v>
      </c>
      <c r="H1569" s="2">
        <f t="shared" si="49"/>
        <v>0.4599999999627471</v>
      </c>
      <c r="I1569" s="5">
        <f t="shared" si="53"/>
        <v>20225.70805596203</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35479.620000000003</v>
      </c>
      <c r="E1570" s="4">
        <v>0</v>
      </c>
      <c r="F1570" s="4">
        <v>0</v>
      </c>
      <c r="G1570" s="2">
        <f t="shared" si="48"/>
        <v>2341.6549200000004</v>
      </c>
      <c r="H1570" s="2">
        <f t="shared" si="49"/>
        <v>0.37999999999738066</v>
      </c>
      <c r="I1570" s="5">
        <f t="shared" si="53"/>
        <v>889.82886959386656</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21808.25</v>
      </c>
      <c r="E1571" s="4">
        <v>0</v>
      </c>
      <c r="F1571" s="4">
        <v>0</v>
      </c>
      <c r="G1571" s="2">
        <f t="shared" si="48"/>
        <v>1482.961</v>
      </c>
      <c r="H1571" s="2">
        <f t="shared" si="49"/>
        <v>0.25</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21808.25</v>
      </c>
      <c r="E1572" s="4">
        <v>0</v>
      </c>
      <c r="F1572" s="4">
        <v>0</v>
      </c>
      <c r="G1572" s="2">
        <f t="shared" si="48"/>
        <v>1526.5775000000001</v>
      </c>
      <c r="H1572" s="2">
        <f t="shared" si="49"/>
        <v>0.25</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15956.04</v>
      </c>
      <c r="E1573" s="4">
        <v>0</v>
      </c>
      <c r="F1573" s="4">
        <v>0</v>
      </c>
      <c r="G1573" s="2">
        <f t="shared" si="48"/>
        <v>1148.8348799999999</v>
      </c>
      <c r="H1573" s="2">
        <f t="shared" si="49"/>
        <v>4.0000000000873115E-2</v>
      </c>
      <c r="I1573" s="5">
        <f>G1573*H1573</f>
        <v>45.953395201003062</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5852.21</v>
      </c>
      <c r="E1574" s="4">
        <v>0</v>
      </c>
      <c r="F1574" s="4">
        <v>0</v>
      </c>
      <c r="G1574" s="2">
        <f t="shared" si="48"/>
        <v>433.06353999999999</v>
      </c>
      <c r="H1574" s="2">
        <f t="shared" si="49"/>
        <v>0.21000000000003638</v>
      </c>
      <c r="I1574" s="5">
        <f>G1574*H1574</f>
        <v>90.943343400015749</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11598539.91</v>
      </c>
      <c r="D1582" s="9"/>
      <c r="E1582" s="9">
        <v>0</v>
      </c>
      <c r="F1582" s="9">
        <v>0</v>
      </c>
      <c r="G1582" s="10">
        <f t="shared" ref="G1582:G1613" si="54">B1582/1000*C1582</f>
        <v>11598.53991</v>
      </c>
      <c r="H1582" s="10">
        <f t="shared" ref="H1582:H1613" si="55">ABS(C1582-ROUND(C1582,0))</f>
        <v>8.9999999850988388E-2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82553455.330000013</v>
      </c>
      <c r="D1583" s="4">
        <v>0</v>
      </c>
      <c r="E1583" s="4">
        <v>0</v>
      </c>
      <c r="F1583" s="4">
        <v>0</v>
      </c>
      <c r="G1583" s="2">
        <f t="shared" si="54"/>
        <v>165106.91066000002</v>
      </c>
      <c r="H1583" s="2">
        <f t="shared" si="55"/>
        <v>0.33000001311302185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12216415</v>
      </c>
      <c r="D1584" s="4">
        <v>0</v>
      </c>
      <c r="E1584" s="4">
        <v>0</v>
      </c>
      <c r="F1584" s="4">
        <v>0</v>
      </c>
      <c r="G1584" s="2">
        <f t="shared" si="54"/>
        <v>36649.245000000003</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58377607.520000011</v>
      </c>
      <c r="D1585" s="4">
        <v>0</v>
      </c>
      <c r="E1585" s="4">
        <v>0</v>
      </c>
      <c r="F1585" s="4">
        <v>0</v>
      </c>
      <c r="G1585" s="2">
        <f t="shared" si="54"/>
        <v>233510.43008000005</v>
      </c>
      <c r="H1585" s="2">
        <f t="shared" si="55"/>
        <v>0.47999998927116394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7276901.3300000001</v>
      </c>
      <c r="D1586" s="4">
        <v>0</v>
      </c>
      <c r="E1586" s="4">
        <v>0</v>
      </c>
      <c r="F1586" s="4">
        <v>0</v>
      </c>
      <c r="G1586" s="2">
        <f t="shared" si="54"/>
        <v>36384.506650000003</v>
      </c>
      <c r="H1586" s="2">
        <f t="shared" si="55"/>
        <v>0.33000000007450581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21339710.82</v>
      </c>
      <c r="D1587" s="4">
        <v>0</v>
      </c>
      <c r="E1587" s="4">
        <v>0</v>
      </c>
      <c r="F1587" s="4">
        <v>0</v>
      </c>
      <c r="G1587" s="2">
        <f t="shared" si="54"/>
        <v>128038.26492</v>
      </c>
      <c r="H1587" s="2">
        <f t="shared" si="55"/>
        <v>0.17999999970197678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1396493.08</v>
      </c>
      <c r="D1588" s="4">
        <v>0</v>
      </c>
      <c r="E1588" s="4">
        <v>0</v>
      </c>
      <c r="F1588" s="4">
        <v>0</v>
      </c>
      <c r="G1588" s="2">
        <f t="shared" si="54"/>
        <v>9775.4515600000013</v>
      </c>
      <c r="H1588" s="2">
        <f t="shared" si="55"/>
        <v>8.0000000074505806E-2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3450804.05</v>
      </c>
      <c r="D1589" s="4">
        <v>0</v>
      </c>
      <c r="E1589" s="4">
        <v>0</v>
      </c>
      <c r="F1589" s="4">
        <v>0</v>
      </c>
      <c r="G1589" s="2">
        <f t="shared" si="54"/>
        <v>27606.432399999998</v>
      </c>
      <c r="H1589" s="2">
        <f t="shared" si="55"/>
        <v>4.9999999813735485E-2</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134096.79</v>
      </c>
      <c r="D1590" s="4">
        <v>0</v>
      </c>
      <c r="E1590" s="4">
        <v>0</v>
      </c>
      <c r="F1590" s="4">
        <v>0</v>
      </c>
      <c r="G1590" s="2">
        <f t="shared" si="54"/>
        <v>1206.87111</v>
      </c>
      <c r="H1590" s="2">
        <f t="shared" si="55"/>
        <v>0.20999999999185093</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1423881.2</v>
      </c>
      <c r="D1591" s="4">
        <v>0</v>
      </c>
      <c r="E1591" s="4">
        <v>0</v>
      </c>
      <c r="F1591" s="4">
        <v>0</v>
      </c>
      <c r="G1591" s="2">
        <f t="shared" si="54"/>
        <v>14238.812</v>
      </c>
      <c r="H1591" s="2">
        <f t="shared" si="55"/>
        <v>0.19999999995343387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10413592.91</v>
      </c>
      <c r="D1592" s="4">
        <v>0</v>
      </c>
      <c r="E1592" s="4">
        <v>0</v>
      </c>
      <c r="F1592" s="4">
        <v>0</v>
      </c>
      <c r="G1592" s="2">
        <f t="shared" si="54"/>
        <v>114549.52201</v>
      </c>
      <c r="H1592" s="2">
        <f t="shared" si="55"/>
        <v>8.9999999850988388E-2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12942127.34</v>
      </c>
      <c r="D1593" s="4">
        <v>0</v>
      </c>
      <c r="E1593" s="4">
        <v>0</v>
      </c>
      <c r="F1593" s="4">
        <v>0</v>
      </c>
      <c r="G1593" s="2">
        <f t="shared" si="54"/>
        <v>155305.52807999999</v>
      </c>
      <c r="H1593" s="2">
        <f t="shared" si="55"/>
        <v>0.33999999985098839</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10063284.130000001</v>
      </c>
      <c r="D1594" s="4">
        <v>0</v>
      </c>
      <c r="E1594" s="4">
        <v>0</v>
      </c>
      <c r="F1594" s="4">
        <v>0</v>
      </c>
      <c r="G1594" s="2">
        <f t="shared" si="54"/>
        <v>130822.69369</v>
      </c>
      <c r="H1594" s="2">
        <f t="shared" si="55"/>
        <v>0.13000000081956387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1896148.68</v>
      </c>
      <c r="D1601" s="4">
        <v>0</v>
      </c>
      <c r="E1601" s="4">
        <v>0</v>
      </c>
      <c r="F1601" s="4">
        <v>0</v>
      </c>
      <c r="G1601" s="2">
        <f t="shared" si="54"/>
        <v>37922.973599999998</v>
      </c>
      <c r="H1601" s="2">
        <f t="shared" si="55"/>
        <v>0.32000000006519258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82879655.350000024</v>
      </c>
      <c r="D1602" s="4">
        <v>0</v>
      </c>
      <c r="E1602" s="4">
        <v>0</v>
      </c>
      <c r="F1602" s="4">
        <v>0</v>
      </c>
      <c r="G1602" s="2">
        <f t="shared" si="54"/>
        <v>1740472.7623500007</v>
      </c>
      <c r="H1602" s="2">
        <f t="shared" si="55"/>
        <v>0.35000002384185791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11853509.16</v>
      </c>
      <c r="D1603" s="4">
        <v>0</v>
      </c>
      <c r="E1603" s="4">
        <v>0</v>
      </c>
      <c r="F1603" s="4">
        <v>0</v>
      </c>
      <c r="G1603" s="2">
        <f t="shared" si="54"/>
        <v>260777.20152</v>
      </c>
      <c r="H1603" s="2">
        <f t="shared" si="55"/>
        <v>0.16000000014901161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59205298.13000001</v>
      </c>
      <c r="D1604" s="4">
        <v>0</v>
      </c>
      <c r="E1604" s="4">
        <v>0</v>
      </c>
      <c r="F1604" s="4">
        <v>0</v>
      </c>
      <c r="G1604" s="2">
        <f t="shared" si="54"/>
        <v>1361721.8569900002</v>
      </c>
      <c r="H1604" s="2">
        <f t="shared" si="55"/>
        <v>0.13000001013278961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7170280.3700000001</v>
      </c>
      <c r="D1605" s="4">
        <v>0</v>
      </c>
      <c r="E1605" s="4">
        <v>0</v>
      </c>
      <c r="F1605" s="4">
        <v>0</v>
      </c>
      <c r="G1605" s="2">
        <f t="shared" si="54"/>
        <v>172086.72888000001</v>
      </c>
      <c r="H1605" s="2">
        <f t="shared" si="55"/>
        <v>0.37000000011175871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22292588.350000001</v>
      </c>
      <c r="D1606" s="4">
        <v>0</v>
      </c>
      <c r="E1606" s="4">
        <v>0</v>
      </c>
      <c r="F1606" s="4">
        <v>0</v>
      </c>
      <c r="G1606" s="2">
        <f t="shared" si="54"/>
        <v>557314.70875000011</v>
      </c>
      <c r="H1606" s="2">
        <f t="shared" si="55"/>
        <v>0.35000000149011612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1396728.61</v>
      </c>
      <c r="D1607" s="4">
        <v>0</v>
      </c>
      <c r="E1607" s="4">
        <v>0</v>
      </c>
      <c r="F1607" s="4">
        <v>0</v>
      </c>
      <c r="G1607" s="2">
        <f t="shared" si="54"/>
        <v>36314.943859999999</v>
      </c>
      <c r="H1607" s="2">
        <f t="shared" si="55"/>
        <v>0.38999999989755452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3423030.33</v>
      </c>
      <c r="D1608" s="4">
        <v>0</v>
      </c>
      <c r="E1608" s="4">
        <v>0</v>
      </c>
      <c r="F1608" s="4">
        <v>0</v>
      </c>
      <c r="G1608" s="2">
        <f t="shared" si="54"/>
        <v>92421.818910000002</v>
      </c>
      <c r="H1608" s="2">
        <f t="shared" si="55"/>
        <v>0.33000000007450581</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135118.09</v>
      </c>
      <c r="D1609" s="4">
        <v>0</v>
      </c>
      <c r="E1609" s="4">
        <v>0</v>
      </c>
      <c r="F1609" s="4">
        <v>0</v>
      </c>
      <c r="G1609" s="2">
        <f t="shared" si="54"/>
        <v>3783.3065200000001</v>
      </c>
      <c r="H1609" s="2">
        <f t="shared" si="55"/>
        <v>8.999999999650754E-2</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1421463.77</v>
      </c>
      <c r="D1610" s="4">
        <v>0</v>
      </c>
      <c r="E1610" s="4">
        <v>0</v>
      </c>
      <c r="F1610" s="4">
        <v>0</v>
      </c>
      <c r="G1610" s="2">
        <f t="shared" si="54"/>
        <v>41222.449330000003</v>
      </c>
      <c r="H1610" s="2">
        <f t="shared" si="55"/>
        <v>0.22999999998137355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10344049.91</v>
      </c>
      <c r="D1611" s="4">
        <v>0</v>
      </c>
      <c r="E1611" s="4">
        <v>0</v>
      </c>
      <c r="F1611" s="4">
        <v>0</v>
      </c>
      <c r="G1611" s="2">
        <f t="shared" si="54"/>
        <v>310321.49729999999</v>
      </c>
      <c r="H1611" s="2">
        <f t="shared" si="55"/>
        <v>8.9999999850988388E-2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13022038.699999999</v>
      </c>
      <c r="D1612" s="4">
        <v>0</v>
      </c>
      <c r="E1612" s="4">
        <v>0</v>
      </c>
      <c r="F1612" s="4">
        <v>0</v>
      </c>
      <c r="G1612" s="2">
        <f t="shared" si="54"/>
        <v>403683.1997</v>
      </c>
      <c r="H1612" s="2">
        <f t="shared" si="55"/>
        <v>0.30000000074505806</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10435942.789999999</v>
      </c>
      <c r="D1613" s="4">
        <v>0</v>
      </c>
      <c r="E1613" s="4">
        <v>0</v>
      </c>
      <c r="F1613" s="4">
        <v>0</v>
      </c>
      <c r="G1613" s="2">
        <f t="shared" si="54"/>
        <v>333950.16927999997</v>
      </c>
      <c r="H1613" s="2">
        <f t="shared" si="55"/>
        <v>0.21000000089406967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501407.04</v>
      </c>
      <c r="D1614" s="4">
        <v>0</v>
      </c>
      <c r="E1614" s="4">
        <v>0</v>
      </c>
      <c r="F1614" s="4">
        <v>0</v>
      </c>
      <c r="G1614" s="2">
        <f t="shared" ref="G1614:G1645" si="56">B1614/1000*C1614</f>
        <v>16546.43232</v>
      </c>
      <c r="H1614" s="2">
        <f t="shared" ref="H1614:H1645" si="57">ABS(C1614-ROUND(C1614,0))</f>
        <v>3.9999999979045242E-2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501407.04</v>
      </c>
      <c r="D1618" s="4">
        <v>0</v>
      </c>
      <c r="E1618" s="4">
        <v>0</v>
      </c>
      <c r="F1618" s="4">
        <v>0</v>
      </c>
      <c r="G1618" s="2">
        <f t="shared" si="56"/>
        <v>18552.06048</v>
      </c>
      <c r="H1618" s="2">
        <f t="shared" si="57"/>
        <v>3.9999999979045242E-2</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883498.23</v>
      </c>
      <c r="D1620" s="4">
        <v>0</v>
      </c>
      <c r="E1620" s="4">
        <v>0</v>
      </c>
      <c r="F1620" s="4">
        <v>0</v>
      </c>
      <c r="G1620" s="2">
        <f t="shared" si="56"/>
        <v>34456.430970000001</v>
      </c>
      <c r="H1620" s="2">
        <f t="shared" si="57"/>
        <v>0.22999999998137355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11272339.889999986</v>
      </c>
      <c r="D1621" s="4">
        <v>0</v>
      </c>
      <c r="E1621" s="4">
        <v>0</v>
      </c>
      <c r="F1621" s="4">
        <v>0</v>
      </c>
      <c r="G1621" s="2">
        <f t="shared" si="56"/>
        <v>450893.59559999942</v>
      </c>
      <c r="H1621" s="2">
        <f t="shared" si="57"/>
        <v>0.11000001430511475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581519.63</v>
      </c>
      <c r="D1622" s="4">
        <v>0</v>
      </c>
      <c r="E1622" s="4">
        <v>0</v>
      </c>
      <c r="F1622" s="4">
        <v>0</v>
      </c>
      <c r="G1622" s="2">
        <f t="shared" si="56"/>
        <v>23842.304830000001</v>
      </c>
      <c r="H1622" s="2">
        <f t="shared" si="57"/>
        <v>0.36999999999534339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57622.02</v>
      </c>
      <c r="D1623" s="4">
        <v>0</v>
      </c>
      <c r="E1623" s="4">
        <v>0</v>
      </c>
      <c r="F1623" s="4">
        <v>0</v>
      </c>
      <c r="G1623" s="2">
        <f t="shared" si="56"/>
        <v>2420.1248399999999</v>
      </c>
      <c r="H1623" s="2">
        <f t="shared" si="57"/>
        <v>1.9999999996798579E-2</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747.02</v>
      </c>
      <c r="D1624" s="4">
        <v>0</v>
      </c>
      <c r="E1624" s="4">
        <v>0</v>
      </c>
      <c r="F1624" s="4">
        <v>0</v>
      </c>
      <c r="G1624" s="2">
        <f t="shared" si="56"/>
        <v>32.121859999999998</v>
      </c>
      <c r="H1624" s="2">
        <f t="shared" si="57"/>
        <v>1.999999999998181E-2</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56875</v>
      </c>
      <c r="D1626" s="4">
        <v>0</v>
      </c>
      <c r="E1626" s="4">
        <v>0</v>
      </c>
      <c r="F1626" s="4">
        <v>0</v>
      </c>
      <c r="G1626" s="2">
        <f t="shared" si="56"/>
        <v>2559.375</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438672.49</v>
      </c>
      <c r="D1628" s="4">
        <v>0</v>
      </c>
      <c r="E1628" s="4">
        <v>0</v>
      </c>
      <c r="F1628" s="4">
        <v>0</v>
      </c>
      <c r="G1628" s="2">
        <f t="shared" si="56"/>
        <v>20617.607029999999</v>
      </c>
      <c r="H1628" s="2">
        <f t="shared" si="57"/>
        <v>0.48999999999068677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382195.95999999996</v>
      </c>
      <c r="D1634" s="4">
        <v>0</v>
      </c>
      <c r="E1634" s="4">
        <v>0</v>
      </c>
      <c r="F1634" s="4">
        <v>0</v>
      </c>
      <c r="G1634" s="2">
        <f t="shared" si="56"/>
        <v>20256.385879999998</v>
      </c>
      <c r="H1634" s="2">
        <f t="shared" si="57"/>
        <v>4.0000000037252903E-2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248754.08</v>
      </c>
      <c r="D1635" s="4">
        <v>0</v>
      </c>
      <c r="E1635" s="4">
        <v>0</v>
      </c>
      <c r="F1635" s="4">
        <v>0</v>
      </c>
      <c r="G1635" s="2">
        <f t="shared" si="56"/>
        <v>13432.720319999999</v>
      </c>
      <c r="H1635" s="2">
        <f t="shared" si="57"/>
        <v>7.9999999987194315E-2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100599.76</v>
      </c>
      <c r="D1637" s="4">
        <v>0</v>
      </c>
      <c r="E1637" s="4">
        <v>0</v>
      </c>
      <c r="F1637" s="4">
        <v>0</v>
      </c>
      <c r="G1637" s="2">
        <f t="shared" si="56"/>
        <v>5633.5865599999997</v>
      </c>
      <c r="H1637" s="2">
        <f t="shared" si="57"/>
        <v>0.24000000000523869</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32842.120000000003</v>
      </c>
      <c r="D1638" s="4">
        <v>0</v>
      </c>
      <c r="E1638" s="4">
        <v>0</v>
      </c>
      <c r="F1638" s="4">
        <v>0</v>
      </c>
      <c r="G1638" s="2">
        <f t="shared" si="56"/>
        <v>1872.0008400000002</v>
      </c>
      <c r="H1638" s="2">
        <f t="shared" si="57"/>
        <v>0.12000000000261934</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895.84</v>
      </c>
      <c r="D1654" s="4">
        <v>0</v>
      </c>
      <c r="E1654" s="4">
        <v>0</v>
      </c>
      <c r="F1654" s="4">
        <v>0</v>
      </c>
      <c r="G1654" s="2">
        <f t="shared" si="58"/>
        <v>65.396320000000003</v>
      </c>
      <c r="H1654" s="2">
        <f t="shared" si="59"/>
        <v>0.15999999999996817</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895.84</v>
      </c>
      <c r="D1655" s="4">
        <v>0</v>
      </c>
      <c r="E1655" s="4">
        <v>0</v>
      </c>
      <c r="F1655" s="4">
        <v>0</v>
      </c>
      <c r="G1655" s="2">
        <f t="shared" si="58"/>
        <v>66.292159999999996</v>
      </c>
      <c r="H1655" s="2">
        <f t="shared" si="59"/>
        <v>0.15999999999996817</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55580.69</v>
      </c>
      <c r="D1659" s="4">
        <v>0</v>
      </c>
      <c r="E1659" s="4">
        <v>0</v>
      </c>
      <c r="F1659" s="4">
        <v>0</v>
      </c>
      <c r="G1659" s="2">
        <f t="shared" si="58"/>
        <v>4335.2938199999999</v>
      </c>
      <c r="H1659" s="2">
        <f t="shared" si="59"/>
        <v>0.30999999999767169</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55580.69</v>
      </c>
      <c r="D1660" s="4">
        <v>0</v>
      </c>
      <c r="E1660" s="4">
        <v>0</v>
      </c>
      <c r="F1660" s="4">
        <v>0</v>
      </c>
      <c r="G1660" s="2">
        <f t="shared" si="58"/>
        <v>4390.8745100000006</v>
      </c>
      <c r="H1660" s="2">
        <f t="shared" si="59"/>
        <v>0.30999999999767169</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85225.12</v>
      </c>
      <c r="D1669" s="4">
        <v>0</v>
      </c>
      <c r="E1669" s="4">
        <v>0</v>
      </c>
      <c r="F1669" s="4">
        <v>0</v>
      </c>
      <c r="G1669" s="2">
        <f t="shared" si="58"/>
        <v>7499.810559999999</v>
      </c>
      <c r="H1669" s="2">
        <f t="shared" si="59"/>
        <v>0.11999999999534339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43640.17</v>
      </c>
      <c r="D1670" s="4">
        <v>0</v>
      </c>
      <c r="E1670" s="4">
        <v>0</v>
      </c>
      <c r="F1670" s="4">
        <v>0</v>
      </c>
      <c r="G1670" s="2">
        <f t="shared" si="58"/>
        <v>3883.9751299999998</v>
      </c>
      <c r="H1670" s="2">
        <f t="shared" si="59"/>
        <v>0.16999999999825377</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27698.799999999999</v>
      </c>
      <c r="D1671" s="4">
        <v>0</v>
      </c>
      <c r="E1671" s="4">
        <v>0</v>
      </c>
      <c r="F1671" s="4">
        <v>0</v>
      </c>
      <c r="G1671" s="2">
        <f t="shared" si="58"/>
        <v>2492.8919999999998</v>
      </c>
      <c r="H1671" s="2">
        <f t="shared" si="59"/>
        <v>0.2000000000007276</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13886.15</v>
      </c>
      <c r="D1673" s="4">
        <v>0</v>
      </c>
      <c r="E1673" s="4">
        <v>0</v>
      </c>
      <c r="F1673" s="4">
        <v>0</v>
      </c>
      <c r="G1673" s="2">
        <f t="shared" si="58"/>
        <v>1277.5257999999999</v>
      </c>
      <c r="H1673" s="2">
        <f t="shared" si="59"/>
        <v>0.1499999999996362</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10690820.26</v>
      </c>
      <c r="D1681" s="4">
        <v>0</v>
      </c>
      <c r="E1681" s="4">
        <v>0</v>
      </c>
      <c r="F1681" s="4">
        <v>0</v>
      </c>
      <c r="G1681" s="2">
        <f t="shared" si="60"/>
        <v>1069082.0260000001</v>
      </c>
      <c r="H1681" s="2">
        <f t="shared" si="61"/>
        <v>0.25999999977648258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1643824.12</v>
      </c>
      <c r="D1682" s="4">
        <v>0</v>
      </c>
      <c r="E1682" s="4">
        <v>0</v>
      </c>
      <c r="F1682" s="4">
        <v>0</v>
      </c>
      <c r="G1682" s="2">
        <f t="shared" si="60"/>
        <v>166026.23612000002</v>
      </c>
      <c r="H1682" s="2">
        <f t="shared" si="61"/>
        <v>0.12000000011175871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4380896.4000000004</v>
      </c>
      <c r="D1683" s="4">
        <v>0</v>
      </c>
      <c r="E1683" s="4">
        <v>0</v>
      </c>
      <c r="F1683" s="4">
        <v>0</v>
      </c>
      <c r="G1683" s="2">
        <f t="shared" si="60"/>
        <v>446851.43280000001</v>
      </c>
      <c r="H1683" s="2">
        <f t="shared" si="61"/>
        <v>0.40000000037252903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895131.7</v>
      </c>
      <c r="D1684" s="4">
        <v>0</v>
      </c>
      <c r="E1684" s="4">
        <v>0</v>
      </c>
      <c r="F1684" s="4">
        <v>0</v>
      </c>
      <c r="G1684" s="2">
        <f t="shared" si="60"/>
        <v>92198.565099999993</v>
      </c>
      <c r="H1684" s="2">
        <f t="shared" si="61"/>
        <v>0.30000000004656613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2393809.6</v>
      </c>
      <c r="D1685" s="4">
        <v>0</v>
      </c>
      <c r="E1685" s="4">
        <v>0</v>
      </c>
      <c r="F1685" s="4">
        <v>0</v>
      </c>
      <c r="G1685" s="2">
        <f t="shared" si="60"/>
        <v>248956.19839999999</v>
      </c>
      <c r="H1685" s="2">
        <f t="shared" si="61"/>
        <v>0.39999999990686774</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1377158.44</v>
      </c>
      <c r="D1686" s="18">
        <v>0</v>
      </c>
      <c r="E1686" s="18">
        <v>0</v>
      </c>
      <c r="F1686" s="18">
        <v>0</v>
      </c>
      <c r="G1686" s="19">
        <f t="shared" si="60"/>
        <v>144601.63619999998</v>
      </c>
      <c r="H1686" s="19">
        <f t="shared" si="61"/>
        <v>0.43999999994412065</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3589</v>
      </c>
      <c r="B1" s="359"/>
      <c r="C1" s="359"/>
    </row>
    <row r="2" spans="1:16" ht="33" customHeight="1" x14ac:dyDescent="0.2">
      <c r="A2" s="360" t="s">
        <v>3590</v>
      </c>
      <c r="B2" s="361"/>
      <c r="C2" s="355"/>
      <c r="D2" s="7"/>
      <c r="E2" s="7"/>
      <c r="F2" s="7"/>
      <c r="G2" s="7"/>
      <c r="H2" s="7"/>
      <c r="I2" s="7"/>
      <c r="J2" s="7"/>
      <c r="K2" s="7"/>
      <c r="L2" s="7"/>
      <c r="M2" s="7"/>
      <c r="N2" s="7"/>
      <c r="O2" s="7"/>
      <c r="P2" s="7"/>
    </row>
    <row r="3" spans="1:16" ht="18.75" customHeight="1" x14ac:dyDescent="0.2">
      <c r="A3" s="288" t="s">
        <v>3591</v>
      </c>
      <c r="B3" s="362"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56" t="s">
        <v>3675</v>
      </c>
      <c r="C47" s="356"/>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57" t="s">
        <v>3687</v>
      </c>
      <c r="C53" s="358"/>
      <c r="D53" s="7"/>
      <c r="E53" s="7"/>
      <c r="F53" s="7"/>
      <c r="G53" s="7"/>
      <c r="H53" s="7"/>
      <c r="I53" s="7"/>
      <c r="J53" s="7"/>
      <c r="K53" s="7"/>
      <c r="L53" s="7"/>
      <c r="M53" s="7"/>
      <c r="N53" s="7"/>
      <c r="O53" s="7"/>
      <c r="P53" s="7"/>
    </row>
    <row r="54" spans="1:17" ht="31.5" customHeight="1" x14ac:dyDescent="0.2">
      <c r="A54" s="290" t="s">
        <v>3688</v>
      </c>
      <c r="B54" s="357" t="s">
        <v>3689</v>
      </c>
      <c r="C54" s="358"/>
      <c r="D54" s="7"/>
      <c r="E54" s="7"/>
      <c r="F54" s="7"/>
      <c r="G54" s="7"/>
      <c r="H54" s="7"/>
      <c r="I54" s="7"/>
      <c r="J54" s="7"/>
      <c r="K54" s="7"/>
      <c r="L54" s="7"/>
      <c r="M54" s="7"/>
      <c r="N54" s="7"/>
      <c r="O54" s="7"/>
      <c r="P54" s="7"/>
    </row>
    <row r="55" spans="1:17" ht="54.6" customHeight="1" x14ac:dyDescent="0.2">
      <c r="A55" s="290" t="s">
        <v>3690</v>
      </c>
      <c r="B55" s="357" t="s">
        <v>3691</v>
      </c>
      <c r="C55" s="358"/>
      <c r="D55" s="7"/>
      <c r="E55" s="7"/>
      <c r="F55" s="7"/>
      <c r="G55" s="7"/>
      <c r="H55" s="7"/>
      <c r="I55" s="7"/>
      <c r="J55" s="7"/>
      <c r="K55" s="7"/>
      <c r="L55" s="7"/>
      <c r="M55" s="7"/>
      <c r="N55" s="7"/>
      <c r="O55" s="7"/>
      <c r="P55" s="7"/>
    </row>
    <row r="56" spans="1:17" ht="54.6" customHeight="1" x14ac:dyDescent="0.2">
      <c r="A56" s="290" t="s">
        <v>3692</v>
      </c>
      <c r="B56" s="357" t="s">
        <v>3693</v>
      </c>
      <c r="C56" s="358"/>
      <c r="D56" s="7"/>
      <c r="E56" s="7"/>
      <c r="F56" s="7"/>
      <c r="G56" s="7"/>
      <c r="H56" s="7"/>
      <c r="I56" s="7"/>
      <c r="J56" s="7"/>
      <c r="K56" s="7"/>
      <c r="L56" s="7"/>
      <c r="M56" s="7"/>
      <c r="N56" s="7"/>
      <c r="O56" s="7"/>
      <c r="P56" s="7"/>
    </row>
    <row r="57" spans="1:17" ht="54" customHeight="1" x14ac:dyDescent="0.2">
      <c r="A57" s="290" t="s">
        <v>3694</v>
      </c>
      <c r="B57" s="357" t="s">
        <v>3695</v>
      </c>
      <c r="C57" s="358"/>
      <c r="D57" s="7"/>
      <c r="E57" s="7"/>
      <c r="F57" s="7"/>
      <c r="G57" s="7"/>
      <c r="H57" s="7"/>
      <c r="I57" s="7"/>
      <c r="J57" s="7"/>
      <c r="K57" s="7"/>
      <c r="L57" s="7"/>
      <c r="M57" s="7"/>
      <c r="N57" s="7"/>
      <c r="O57" s="7"/>
      <c r="P57" s="7"/>
    </row>
    <row r="58" spans="1:17" ht="31.15" customHeight="1" x14ac:dyDescent="0.2">
      <c r="A58" s="290" t="s">
        <v>3696</v>
      </c>
      <c r="B58" s="352" t="s">
        <v>3697</v>
      </c>
      <c r="C58" s="353"/>
      <c r="D58" s="7"/>
      <c r="E58" s="7"/>
      <c r="F58" s="7"/>
      <c r="G58" s="7"/>
      <c r="H58" s="7"/>
      <c r="I58" s="7"/>
      <c r="J58" s="7"/>
      <c r="K58" s="7"/>
      <c r="L58" s="7"/>
      <c r="M58" s="7"/>
      <c r="N58" s="7"/>
      <c r="O58" s="7"/>
      <c r="P58" s="7"/>
    </row>
    <row r="59" spans="1:17" ht="46.5" customHeight="1" x14ac:dyDescent="0.2">
      <c r="A59" s="287" t="s">
        <v>3698</v>
      </c>
      <c r="B59" s="363" t="s">
        <v>3699</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I13" sqref="I13"/>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3" t="s">
        <v>21</v>
      </c>
      <c r="B2" s="324"/>
      <c r="C2" s="324"/>
      <c r="D2" s="324"/>
      <c r="E2" s="324"/>
      <c r="F2" s="324"/>
      <c r="G2" s="324"/>
      <c r="H2" s="324"/>
      <c r="I2" s="324"/>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5" t="s">
        <v>23</v>
      </c>
      <c r="B4" s="326"/>
      <c r="C4" s="326"/>
      <c r="D4" s="326"/>
      <c r="E4" s="326"/>
      <c r="F4" s="326"/>
      <c r="G4" s="326"/>
      <c r="H4" s="326"/>
      <c r="I4" s="326"/>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34813</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294" t="s">
        <v>27</v>
      </c>
      <c r="F7" s="327" t="s">
        <v>28</v>
      </c>
      <c r="G7" s="328"/>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294"/>
      <c r="F8" s="307" t="s">
        <v>31</v>
      </c>
      <c r="G8" s="308"/>
      <c r="H8" s="31" t="str">
        <f>IF(OR(MAX(Skriveni!C1011:D1400)&gt;0,MIN(Skriveni!C1011:D1400)&lt;0),"DA","NE")</f>
        <v>DA</v>
      </c>
      <c r="I8" s="35"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294"/>
      <c r="F9" s="321" t="s">
        <v>32</v>
      </c>
      <c r="G9" s="322"/>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t="s">
        <v>34</v>
      </c>
      <c r="D10" s="34"/>
      <c r="E10" s="294"/>
      <c r="F10" s="307" t="s">
        <v>35</v>
      </c>
      <c r="G10" s="308"/>
      <c r="H10" s="31" t="str">
        <f t="array" ref="H10">IF(OR(SUMPRODUCT(--('P-VRIO'!D8:E13&lt;&gt;""))&lt;&gt;0,SUMPRODUCT(--('P-VRIO'!D15:E21&lt;&gt;""))&lt;&gt;0,SUMPRODUCT(--('P-VRIO'!D24:E29&lt;&gt;""))&lt;&gt;0,SUMPRODUCT(--('P-VRIO'!D31:E37&lt;&gt;""))&lt;&gt;0,SUMPRODUCT(--('P-VRIO'!D40:E43&lt;&gt;""))&lt;&gt;0,SUMPRODUCT(--('P-VRIO'!D45:E48&lt;&gt;""))&lt;&gt;0),"DA","NE")</f>
        <v>DA</v>
      </c>
      <c r="I10" s="35"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294"/>
      <c r="F11" s="319" t="s">
        <v>36</v>
      </c>
      <c r="G11" s="320"/>
      <c r="H11" s="31" t="str">
        <f>IF(OR(MAX(Skriveni!C1582:C1686)&gt;0,MIN(Skriveni!C1582:C1686)&lt;0),"DA","NE")</f>
        <v>DA</v>
      </c>
      <c r="I11" s="35"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c r="D12" s="34"/>
      <c r="E12" s="294"/>
      <c r="F12" s="317" t="s">
        <v>37</v>
      </c>
      <c r="G12" s="318"/>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41</v>
      </c>
      <c r="D13" s="34"/>
      <c r="E13" s="294"/>
      <c r="F13" s="291" t="s">
        <v>42</v>
      </c>
      <c r="G13" s="292"/>
      <c r="H13" s="293"/>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295" t="s">
        <v>44</v>
      </c>
      <c r="C16" s="296"/>
      <c r="D16" s="296"/>
      <c r="E16" s="296"/>
      <c r="F16" s="297"/>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14" t="s">
        <v>28</v>
      </c>
      <c r="B17" s="298" t="str">
        <f>'PR-RAS'!B6</f>
        <v>PRIHODI POSLOVANJA (šifre 61+62+63+64+65+66+67+68)</v>
      </c>
      <c r="C17" s="299"/>
      <c r="D17" s="299"/>
      <c r="E17" s="299"/>
      <c r="F17" s="300"/>
      <c r="G17" s="66" t="str">
        <f>'PR-RAS'!C6</f>
        <v>6</v>
      </c>
      <c r="H17" s="67">
        <f>'PR-RAS'!D6</f>
        <v>65580990.640000015</v>
      </c>
      <c r="I17" s="67">
        <f>'PR-RAS'!E6</f>
        <v>76216654.040000007</v>
      </c>
      <c r="J17" s="36"/>
      <c r="K17" s="36"/>
      <c r="L17" s="36"/>
      <c r="M17" s="36"/>
      <c r="N17" s="36"/>
      <c r="O17" s="36"/>
      <c r="P17" s="36"/>
      <c r="Q17" s="36"/>
      <c r="R17" s="36"/>
      <c r="S17" s="36"/>
      <c r="T17" s="36"/>
      <c r="U17" s="36"/>
      <c r="V17" s="36"/>
      <c r="W17" s="36"/>
    </row>
    <row r="18" spans="1:23" s="37" customFormat="1" ht="12.75" customHeight="1" x14ac:dyDescent="0.2">
      <c r="A18" s="315"/>
      <c r="B18" s="301" t="str">
        <f>'PR-RAS'!B152</f>
        <v xml:space="preserve">RASHODI POSLOVANJA (šifre 31+32+34+35+36+37+38) </v>
      </c>
      <c r="C18" s="302"/>
      <c r="D18" s="302"/>
      <c r="E18" s="302"/>
      <c r="F18" s="303"/>
      <c r="G18" s="68" t="str">
        <f>'PR-RAS'!C152</f>
        <v>3</v>
      </c>
      <c r="H18" s="67">
        <f>'PR-RAS'!D152</f>
        <v>57419149.649999999</v>
      </c>
      <c r="I18" s="67">
        <f>'PR-RAS'!E152</f>
        <v>66083003.320000008</v>
      </c>
      <c r="J18" s="36"/>
      <c r="K18" s="36"/>
      <c r="L18" s="36"/>
      <c r="M18" s="36"/>
      <c r="N18" s="36"/>
      <c r="O18" s="36"/>
      <c r="P18" s="36"/>
      <c r="Q18" s="36"/>
      <c r="R18" s="36"/>
      <c r="S18" s="36"/>
      <c r="T18" s="36"/>
      <c r="U18" s="36"/>
      <c r="V18" s="36"/>
      <c r="W18" s="36"/>
    </row>
    <row r="19" spans="1:23" s="37"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10661873.230000019</v>
      </c>
      <c r="I19" s="67">
        <f>'PR-RAS'!E649</f>
        <v>10505495.279999994</v>
      </c>
      <c r="J19" s="36"/>
      <c r="K19" s="36"/>
      <c r="L19" s="36"/>
      <c r="M19" s="36"/>
      <c r="N19" s="36"/>
      <c r="O19" s="36"/>
      <c r="P19" s="36"/>
      <c r="Q19" s="36"/>
      <c r="R19" s="36"/>
      <c r="S19" s="36"/>
      <c r="T19" s="36"/>
      <c r="U19" s="36"/>
      <c r="V19" s="36"/>
      <c r="W19" s="36"/>
    </row>
    <row r="20" spans="1:23" s="37"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43</v>
      </c>
      <c r="B21" s="295" t="s">
        <v>44</v>
      </c>
      <c r="C21" s="296"/>
      <c r="D21" s="296"/>
      <c r="E21" s="296"/>
      <c r="F21" s="297"/>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14" t="s">
        <v>31</v>
      </c>
      <c r="B22" s="298" t="str">
        <f>BILANCA!B7</f>
        <v>Nefinancijska imovina (šifre 01+02+03+04+05+06)</v>
      </c>
      <c r="C22" s="299"/>
      <c r="D22" s="299"/>
      <c r="E22" s="299"/>
      <c r="F22" s="300"/>
      <c r="G22" s="70" t="str">
        <f>BILANCA!C7</f>
        <v>B002</v>
      </c>
      <c r="H22" s="67">
        <f>BILANCA!D7</f>
        <v>846348811.95000005</v>
      </c>
      <c r="I22" s="67">
        <f>BILANCA!E7</f>
        <v>871555406.97000003</v>
      </c>
      <c r="J22" s="36"/>
      <c r="K22" s="36"/>
      <c r="L22" s="36"/>
      <c r="M22" s="36"/>
      <c r="N22" s="36"/>
      <c r="O22" s="36"/>
      <c r="P22" s="36"/>
      <c r="Q22" s="36"/>
      <c r="R22" s="36"/>
      <c r="S22" s="36"/>
      <c r="T22" s="36"/>
      <c r="U22" s="36"/>
      <c r="V22" s="36"/>
      <c r="W22" s="36"/>
    </row>
    <row r="23" spans="1:23" s="37" customFormat="1" ht="12.75" customHeight="1" x14ac:dyDescent="0.2">
      <c r="A23" s="315"/>
      <c r="B23" s="301" t="str">
        <f>BILANCA!B69</f>
        <v>Financijska imovina (šifre 11+12+13+14+15+16+17+19)</v>
      </c>
      <c r="C23" s="302"/>
      <c r="D23" s="302"/>
      <c r="E23" s="302"/>
      <c r="F23" s="303"/>
      <c r="G23" s="71" t="str">
        <f>BILANCA!C69</f>
        <v>1</v>
      </c>
      <c r="H23" s="67">
        <f>BILANCA!D69</f>
        <v>52245749.789999992</v>
      </c>
      <c r="I23" s="67">
        <f>BILANCA!E69</f>
        <v>52084494.539999999</v>
      </c>
      <c r="J23" s="36"/>
      <c r="K23" s="36"/>
      <c r="L23" s="36"/>
      <c r="M23" s="36"/>
      <c r="N23" s="36"/>
      <c r="O23" s="36"/>
      <c r="P23" s="36"/>
      <c r="Q23" s="36"/>
      <c r="R23" s="36"/>
      <c r="S23" s="36"/>
      <c r="T23" s="36"/>
      <c r="U23" s="36"/>
      <c r="V23" s="36"/>
      <c r="W23" s="36"/>
    </row>
    <row r="24" spans="1:23" s="37" customFormat="1" ht="12.75" customHeight="1" x14ac:dyDescent="0.2">
      <c r="A24" s="315"/>
      <c r="B24" s="301" t="str">
        <f>BILANCA!B177</f>
        <v xml:space="preserve">Obveze (šifre 23+24+25+26+27+29) </v>
      </c>
      <c r="C24" s="302"/>
      <c r="D24" s="302"/>
      <c r="E24" s="302"/>
      <c r="F24" s="303"/>
      <c r="G24" s="71" t="str">
        <f>BILANCA!C177</f>
        <v>2</v>
      </c>
      <c r="H24" s="67">
        <f>BILANCA!D177</f>
        <v>11598539.91</v>
      </c>
      <c r="I24" s="67">
        <f>BILANCA!E177</f>
        <v>11272339.890000001</v>
      </c>
      <c r="J24" s="36"/>
      <c r="K24" s="36"/>
      <c r="L24" s="36"/>
      <c r="M24" s="36"/>
      <c r="N24" s="36"/>
      <c r="O24" s="36"/>
      <c r="P24" s="36"/>
      <c r="Q24" s="36"/>
      <c r="R24" s="36"/>
      <c r="S24" s="36"/>
      <c r="T24" s="36"/>
      <c r="U24" s="36"/>
      <c r="V24" s="36"/>
      <c r="W24" s="36"/>
    </row>
    <row r="25" spans="1:23" s="37" customFormat="1" ht="12.75" customHeight="1" x14ac:dyDescent="0.2">
      <c r="A25" s="316"/>
      <c r="B25" s="304" t="str">
        <f>BILANCA!B251</f>
        <v>Vlastiti izvori (šifre 91 + 922 - 93 + 96 + 97)</v>
      </c>
      <c r="C25" s="305"/>
      <c r="D25" s="305"/>
      <c r="E25" s="305"/>
      <c r="F25" s="306"/>
      <c r="G25" s="72" t="str">
        <f>BILANCA!C251</f>
        <v>9</v>
      </c>
      <c r="H25" s="67">
        <f>BILANCA!D251</f>
        <v>886996021.82999992</v>
      </c>
      <c r="I25" s="67">
        <f>BILANCA!E251</f>
        <v>912367561.62</v>
      </c>
      <c r="J25" s="36"/>
      <c r="K25" s="36"/>
      <c r="L25" s="36"/>
      <c r="M25" s="36"/>
      <c r="N25" s="36"/>
      <c r="O25" s="36"/>
      <c r="P25" s="36"/>
      <c r="Q25" s="36"/>
      <c r="R25" s="36"/>
      <c r="S25" s="36"/>
      <c r="T25" s="36"/>
      <c r="U25" s="36"/>
      <c r="V25" s="36"/>
      <c r="W25" s="36"/>
    </row>
    <row r="26" spans="1:23" s="37" customFormat="1" ht="48" customHeight="1" x14ac:dyDescent="0.2">
      <c r="A26" s="62" t="s">
        <v>43</v>
      </c>
      <c r="B26" s="295" t="s">
        <v>44</v>
      </c>
      <c r="C26" s="296"/>
      <c r="D26" s="296"/>
      <c r="E26" s="296"/>
      <c r="F26" s="297"/>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14" t="s">
        <v>50</v>
      </c>
      <c r="B27" s="298" t="str">
        <f>'RAS-funkcijski'!B5</f>
        <v>Opće javne usluge (šifre 011+012+013+014 do 018)</v>
      </c>
      <c r="C27" s="299"/>
      <c r="D27" s="299"/>
      <c r="E27" s="299"/>
      <c r="F27" s="300"/>
      <c r="G27" s="70" t="str">
        <f>'RAS-funkcijski'!C5</f>
        <v>01</v>
      </c>
      <c r="H27" s="67">
        <f>'RAS-funkcijski'!D5</f>
        <v>9582602.25</v>
      </c>
      <c r="I27" s="67">
        <f>'RAS-funkcijski'!E5</f>
        <v>10420505.890000001</v>
      </c>
      <c r="J27" s="36"/>
      <c r="K27" s="36"/>
      <c r="L27" s="36"/>
      <c r="M27" s="36"/>
      <c r="N27" s="36"/>
      <c r="O27" s="36"/>
      <c r="P27" s="36"/>
      <c r="Q27" s="36"/>
      <c r="R27" s="36"/>
      <c r="S27" s="36"/>
      <c r="T27" s="36"/>
      <c r="U27" s="36"/>
      <c r="V27" s="36"/>
      <c r="W27" s="36"/>
    </row>
    <row r="28" spans="1:23" s="37" customFormat="1" ht="12.75" customHeight="1" x14ac:dyDescent="0.2">
      <c r="A28" s="315"/>
      <c r="B28" s="301" t="str">
        <f>'RAS-funkcijski'!B35</f>
        <v>Ekonomski poslovi (šifre 041+042+043+044+045+046+047+048+049)</v>
      </c>
      <c r="C28" s="302"/>
      <c r="D28" s="302"/>
      <c r="E28" s="302"/>
      <c r="F28" s="303"/>
      <c r="G28" s="71" t="str">
        <f>'RAS-funkcijski'!C35</f>
        <v>04</v>
      </c>
      <c r="H28" s="67">
        <f>'RAS-funkcijski'!D35</f>
        <v>2636508.77</v>
      </c>
      <c r="I28" s="67">
        <f>'RAS-funkcijski'!E35</f>
        <v>5427568.75</v>
      </c>
      <c r="J28" s="36"/>
      <c r="K28" s="36"/>
      <c r="L28" s="36"/>
      <c r="M28" s="36"/>
      <c r="N28" s="36"/>
      <c r="O28" s="36"/>
      <c r="P28" s="36"/>
      <c r="Q28" s="36"/>
      <c r="R28" s="36"/>
      <c r="S28" s="36"/>
      <c r="T28" s="36"/>
      <c r="U28" s="36"/>
      <c r="V28" s="36"/>
      <c r="W28" s="36"/>
    </row>
    <row r="29" spans="1:23" s="37"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14702996.869999999</v>
      </c>
      <c r="I29" s="67">
        <f>'RAS-funkcijski'!E88</f>
        <v>16475827.939999999</v>
      </c>
      <c r="J29" s="36"/>
      <c r="K29" s="36"/>
      <c r="L29" s="36"/>
      <c r="M29" s="36"/>
      <c r="N29" s="36"/>
      <c r="O29" s="36"/>
      <c r="P29" s="36"/>
      <c r="Q29" s="36"/>
      <c r="R29" s="36"/>
      <c r="S29" s="36"/>
      <c r="T29" s="36"/>
      <c r="U29" s="36"/>
      <c r="V29" s="36"/>
      <c r="W29" s="36"/>
    </row>
    <row r="30" spans="1:23" s="37" customFormat="1" ht="12.75" customHeight="1" x14ac:dyDescent="0.2">
      <c r="A30" s="315"/>
      <c r="B30" s="301" t="str">
        <f>'RAS-funkcijski'!B114</f>
        <v>Obrazovanje (šifre 091+092+093+094+095+096+097+098)</v>
      </c>
      <c r="C30" s="302"/>
      <c r="D30" s="302"/>
      <c r="E30" s="302"/>
      <c r="F30" s="303"/>
      <c r="G30" s="71" t="str">
        <f>'RAS-funkcijski'!C114</f>
        <v>09</v>
      </c>
      <c r="H30" s="67">
        <f>'RAS-funkcijski'!D114</f>
        <v>6077104.9399999995</v>
      </c>
      <c r="I30" s="67">
        <f>'RAS-funkcijski'!E114</f>
        <v>9033126.0599999987</v>
      </c>
      <c r="J30" s="36"/>
      <c r="K30" s="36"/>
      <c r="L30" s="36"/>
      <c r="M30" s="36"/>
      <c r="N30" s="36"/>
      <c r="O30" s="36"/>
      <c r="P30" s="36"/>
      <c r="Q30" s="36"/>
      <c r="R30" s="36"/>
      <c r="S30" s="36"/>
      <c r="T30" s="36"/>
      <c r="U30" s="36"/>
      <c r="V30" s="36"/>
      <c r="W30" s="36"/>
    </row>
    <row r="31" spans="1:23" s="37" customFormat="1" ht="12.75" customHeight="1" x14ac:dyDescent="0.2">
      <c r="A31" s="316"/>
      <c r="B31" s="304" t="str">
        <f>'RAS-funkcijski'!B141</f>
        <v>Kontrolni zbroj (šifre 01+02+03+04+05+06+07+08+09+10)</v>
      </c>
      <c r="C31" s="305"/>
      <c r="D31" s="305"/>
      <c r="E31" s="305"/>
      <c r="F31" s="306"/>
      <c r="G31" s="72" t="str">
        <f>'RAS-funkcijski'!C141</f>
        <v>R1</v>
      </c>
      <c r="H31" s="67">
        <f>'RAS-funkcijski'!D141</f>
        <v>49016468.339999996</v>
      </c>
      <c r="I31" s="67">
        <f>'RAS-funkcijski'!E141</f>
        <v>58678284.149999999</v>
      </c>
      <c r="J31" s="36"/>
      <c r="K31" s="36"/>
      <c r="L31" s="36"/>
      <c r="M31" s="36"/>
      <c r="N31" s="36"/>
      <c r="O31" s="36"/>
      <c r="P31" s="36"/>
      <c r="Q31" s="36"/>
      <c r="R31" s="36"/>
      <c r="S31" s="36"/>
      <c r="T31" s="36"/>
      <c r="U31" s="36"/>
      <c r="V31" s="36"/>
      <c r="W31" s="36"/>
    </row>
    <row r="32" spans="1:23" s="37" customFormat="1" ht="29.25" customHeight="1" x14ac:dyDescent="0.2">
      <c r="A32" s="62" t="s">
        <v>43</v>
      </c>
      <c r="B32" s="295" t="s">
        <v>44</v>
      </c>
      <c r="C32" s="296"/>
      <c r="D32" s="296"/>
      <c r="E32" s="296"/>
      <c r="F32" s="297"/>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14" t="s">
        <v>35</v>
      </c>
      <c r="B33" s="311" t="str">
        <f>'P-VRIO'!B5</f>
        <v>Promjene u vrijednosti i obujmu imovine (šifre 91511+91512)</v>
      </c>
      <c r="C33" s="299"/>
      <c r="D33" s="299"/>
      <c r="E33" s="299"/>
      <c r="F33" s="300"/>
      <c r="G33" s="70" t="str">
        <f>'P-VRIO'!C5</f>
        <v>9151</v>
      </c>
      <c r="H33" s="67">
        <f>'P-VRIO'!D5</f>
        <v>81215868.530000001</v>
      </c>
      <c r="I33" s="67">
        <f>'P-VRIO'!E5</f>
        <v>69011694.540000007</v>
      </c>
      <c r="J33" s="36"/>
      <c r="K33" s="36"/>
      <c r="L33" s="36"/>
      <c r="M33" s="36"/>
      <c r="N33" s="36"/>
      <c r="O33" s="36"/>
      <c r="P33" s="36"/>
      <c r="Q33" s="36"/>
      <c r="R33" s="36"/>
      <c r="S33" s="36"/>
      <c r="T33" s="36"/>
      <c r="U33" s="36"/>
      <c r="V33" s="36"/>
      <c r="W33" s="36"/>
    </row>
    <row r="34" spans="1:23" s="37" customFormat="1" ht="12.75" customHeight="1" x14ac:dyDescent="0.2">
      <c r="A34" s="315"/>
      <c r="B34" s="312" t="str">
        <f>'P-VRIO'!B22</f>
        <v>Promjene u obujmu imovine (šifre P016+P023)</v>
      </c>
      <c r="C34" s="302"/>
      <c r="D34" s="302"/>
      <c r="E34" s="302"/>
      <c r="F34" s="303"/>
      <c r="G34" s="71" t="str">
        <f>'P-VRIO'!C22</f>
        <v>91512</v>
      </c>
      <c r="H34" s="67">
        <f>'P-VRIO'!D22</f>
        <v>0</v>
      </c>
      <c r="I34" s="67">
        <f>'P-VRIO'!E22</f>
        <v>1304943.6400000001</v>
      </c>
      <c r="J34" s="36"/>
      <c r="K34" s="36"/>
      <c r="L34" s="36"/>
      <c r="M34" s="36"/>
      <c r="N34" s="36"/>
      <c r="O34" s="36"/>
      <c r="P34" s="36"/>
      <c r="Q34" s="36"/>
      <c r="R34" s="36"/>
      <c r="S34" s="36"/>
      <c r="T34" s="36"/>
      <c r="U34" s="36"/>
      <c r="V34" s="36"/>
      <c r="W34" s="36"/>
    </row>
    <row r="35" spans="1:23" s="37"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21808.25</v>
      </c>
      <c r="J35" s="36"/>
      <c r="K35" s="36"/>
      <c r="L35" s="36"/>
      <c r="M35" s="36"/>
      <c r="N35" s="36"/>
      <c r="O35" s="36"/>
      <c r="P35" s="36"/>
      <c r="Q35" s="36"/>
      <c r="R35" s="36"/>
      <c r="S35" s="36"/>
      <c r="T35" s="36"/>
      <c r="U35" s="36"/>
      <c r="V35" s="36"/>
      <c r="W35" s="36"/>
    </row>
    <row r="36" spans="1:23" s="37"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295" t="s">
        <v>44</v>
      </c>
      <c r="C37" s="296"/>
      <c r="D37" s="296"/>
      <c r="E37" s="296"/>
      <c r="F37" s="297"/>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11598539.91</v>
      </c>
      <c r="I38" s="67" t="s">
        <v>54</v>
      </c>
      <c r="J38" s="36"/>
      <c r="K38" s="36"/>
      <c r="L38" s="36"/>
      <c r="M38" s="36"/>
      <c r="N38" s="36"/>
      <c r="O38" s="36"/>
      <c r="P38" s="36"/>
      <c r="Q38" s="36"/>
      <c r="R38" s="36"/>
      <c r="S38" s="36"/>
      <c r="T38" s="36"/>
      <c r="U38" s="36"/>
      <c r="V38" s="36"/>
      <c r="W38" s="36"/>
    </row>
    <row r="39" spans="1:23" s="37"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54</v>
      </c>
      <c r="I39" s="67">
        <f>OBVEZE!D44</f>
        <v>11272339.889999986</v>
      </c>
      <c r="J39" s="36"/>
      <c r="K39" s="36"/>
      <c r="L39" s="36"/>
      <c r="M39" s="36"/>
      <c r="N39" s="36"/>
      <c r="O39" s="36"/>
      <c r="P39" s="36"/>
      <c r="Q39" s="36"/>
      <c r="R39" s="36"/>
      <c r="S39" s="36"/>
      <c r="T39" s="36"/>
      <c r="U39" s="36"/>
      <c r="V39" s="36"/>
      <c r="W39" s="36"/>
    </row>
    <row r="40" spans="1:23" s="37"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54</v>
      </c>
      <c r="I40" s="67">
        <f>OBVEZE!D45</f>
        <v>581519.63</v>
      </c>
      <c r="J40" s="36"/>
      <c r="K40" s="36"/>
      <c r="L40" s="36"/>
      <c r="M40" s="36"/>
      <c r="N40" s="36"/>
      <c r="O40" s="36"/>
      <c r="P40" s="36"/>
      <c r="Q40" s="36"/>
      <c r="R40" s="36"/>
      <c r="S40" s="36"/>
      <c r="T40" s="36"/>
      <c r="U40" s="36"/>
      <c r="V40" s="36"/>
      <c r="W40" s="36"/>
    </row>
    <row r="41" spans="1:23" s="37"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10690820.26</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09" t="s">
        <v>55</v>
      </c>
      <c r="F44" s="309"/>
      <c r="G44" s="36"/>
      <c r="H44" s="310" t="s">
        <v>56</v>
      </c>
      <c r="I44" s="310"/>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9" zoomScaleNormal="100" workbookViewId="0">
      <selection activeCell="D98" sqref="D9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65580990.640000015</v>
      </c>
      <c r="E6" s="83">
        <f>E7+E43+E49+E82+E106+E125+E134+E140</f>
        <v>76216654.040000007</v>
      </c>
      <c r="F6" s="87">
        <f t="shared" ref="F6:F69" si="0">IF(D6&lt;&gt;0,IF(E6/D6&gt;=100,"&gt;&gt;100",E6/D6*100),"-")</f>
        <v>116.21760100938907</v>
      </c>
    </row>
    <row r="7" spans="1:24" s="21" customFormat="1" ht="12.75" customHeight="1" x14ac:dyDescent="0.2">
      <c r="A7" s="84" t="s">
        <v>67</v>
      </c>
      <c r="B7" s="85" t="s">
        <v>68</v>
      </c>
      <c r="C7" s="86" t="s">
        <v>67</v>
      </c>
      <c r="D7" s="83">
        <f>D8+D17+D23+D29+D36+D39</f>
        <v>43451039.010000013</v>
      </c>
      <c r="E7" s="83">
        <f>E8+E17+E23+E29+E36+E39</f>
        <v>48791250.260000005</v>
      </c>
      <c r="F7" s="87">
        <f t="shared" si="0"/>
        <v>112.29018079123718</v>
      </c>
    </row>
    <row r="8" spans="1:24" s="21" customFormat="1" ht="12.75" customHeight="1" x14ac:dyDescent="0.2">
      <c r="A8" s="84" t="s">
        <v>69</v>
      </c>
      <c r="B8" s="85" t="s">
        <v>70</v>
      </c>
      <c r="C8" s="86" t="s">
        <v>69</v>
      </c>
      <c r="D8" s="83">
        <f>SUM(D9:D14)-D15-D16</f>
        <v>37931790.170000009</v>
      </c>
      <c r="E8" s="83">
        <f>SUM(E9:E14)-E15-E16</f>
        <v>42958746.57</v>
      </c>
      <c r="F8" s="87">
        <f t="shared" si="0"/>
        <v>113.25262102703442</v>
      </c>
    </row>
    <row r="9" spans="1:24" s="21" customFormat="1" ht="12.75" customHeight="1" x14ac:dyDescent="0.2">
      <c r="A9" s="84" t="s">
        <v>71</v>
      </c>
      <c r="B9" s="106" t="s">
        <v>72</v>
      </c>
      <c r="C9" s="86" t="s">
        <v>71</v>
      </c>
      <c r="D9" s="107">
        <v>30688422.100000001</v>
      </c>
      <c r="E9" s="107">
        <v>36110787.789999999</v>
      </c>
      <c r="F9" s="87">
        <f t="shared" si="0"/>
        <v>117.669092507692</v>
      </c>
    </row>
    <row r="10" spans="1:24" s="21" customFormat="1" ht="12.75" customHeight="1" x14ac:dyDescent="0.2">
      <c r="A10" s="84" t="s">
        <v>73</v>
      </c>
      <c r="B10" s="106" t="s">
        <v>74</v>
      </c>
      <c r="C10" s="86" t="s">
        <v>73</v>
      </c>
      <c r="D10" s="107">
        <v>3323634.77</v>
      </c>
      <c r="E10" s="107">
        <v>3741993.28</v>
      </c>
      <c r="F10" s="87">
        <f t="shared" si="0"/>
        <v>112.58737914816072</v>
      </c>
    </row>
    <row r="11" spans="1:24" s="21" customFormat="1" ht="12.75" customHeight="1" x14ac:dyDescent="0.2">
      <c r="A11" s="84" t="s">
        <v>75</v>
      </c>
      <c r="B11" s="106" t="s">
        <v>76</v>
      </c>
      <c r="C11" s="86" t="s">
        <v>75</v>
      </c>
      <c r="D11" s="107">
        <v>2128249.5299999998</v>
      </c>
      <c r="E11" s="107">
        <v>2723073.65</v>
      </c>
      <c r="F11" s="87">
        <f t="shared" si="0"/>
        <v>127.94898397087864</v>
      </c>
    </row>
    <row r="12" spans="1:24" s="21" customFormat="1" ht="12.75" customHeight="1" x14ac:dyDescent="0.2">
      <c r="A12" s="84" t="s">
        <v>77</v>
      </c>
      <c r="B12" s="106" t="s">
        <v>78</v>
      </c>
      <c r="C12" s="86" t="s">
        <v>77</v>
      </c>
      <c r="D12" s="107">
        <v>3956679.31</v>
      </c>
      <c r="E12" s="107">
        <v>2837282.9</v>
      </c>
      <c r="F12" s="87">
        <f t="shared" si="0"/>
        <v>71.708689982256857</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2165195.54</v>
      </c>
      <c r="E15" s="107">
        <v>2454391.0499999998</v>
      </c>
      <c r="F15" s="87">
        <f t="shared" si="0"/>
        <v>113.35655393045931</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4753029.66</v>
      </c>
      <c r="E23" s="83">
        <f>SUM(E24:E28)</f>
        <v>4997521.5600000005</v>
      </c>
      <c r="F23" s="87">
        <f t="shared" si="0"/>
        <v>105.1439169853613</v>
      </c>
    </row>
    <row r="24" spans="1:6" s="21" customFormat="1" ht="12.75" customHeight="1" x14ac:dyDescent="0.2">
      <c r="A24" s="84" t="s">
        <v>101</v>
      </c>
      <c r="B24" s="106" t="s">
        <v>102</v>
      </c>
      <c r="C24" s="86" t="s">
        <v>101</v>
      </c>
      <c r="D24" s="107">
        <v>1542041.09</v>
      </c>
      <c r="E24" s="107">
        <v>1529854.65</v>
      </c>
      <c r="F24" s="87">
        <f t="shared" si="0"/>
        <v>99.209720150842401</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3210988.57</v>
      </c>
      <c r="E27" s="107">
        <v>3467666.91</v>
      </c>
      <c r="F27" s="87">
        <f t="shared" si="0"/>
        <v>107.99374816834057</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766219.18</v>
      </c>
      <c r="E29" s="83">
        <f>SUM(E30:E35)</f>
        <v>834982.12999999989</v>
      </c>
      <c r="F29" s="87">
        <f t="shared" si="0"/>
        <v>108.974318549426</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759598.55</v>
      </c>
      <c r="E31" s="107">
        <v>833930.94</v>
      </c>
      <c r="F31" s="87">
        <f t="shared" si="0"/>
        <v>109.78574669475078</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6620.63</v>
      </c>
      <c r="E33" s="107">
        <v>1051.19</v>
      </c>
      <c r="F33" s="87">
        <f t="shared" si="0"/>
        <v>15.877492021152065</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3897456.05</v>
      </c>
      <c r="E49" s="83">
        <f>E50+E53+E58+E61+E64+E68+E71+E74+E77</f>
        <v>8211877.4800000004</v>
      </c>
      <c r="F49" s="87">
        <f t="shared" si="0"/>
        <v>210.69839851048485</v>
      </c>
    </row>
    <row r="50" spans="1:6" s="21" customFormat="1" ht="12.75" customHeight="1" x14ac:dyDescent="0.2">
      <c r="A50" s="84" t="s">
        <v>153</v>
      </c>
      <c r="B50" s="106" t="s">
        <v>154</v>
      </c>
      <c r="C50" s="86" t="s">
        <v>153</v>
      </c>
      <c r="D50" s="83">
        <f>D51+D52</f>
        <v>0</v>
      </c>
      <c r="E50" s="83">
        <f>E51+E52</f>
        <v>180142.07999999999</v>
      </c>
      <c r="F50" s="87" t="str">
        <f t="shared" si="0"/>
        <v>-</v>
      </c>
    </row>
    <row r="51" spans="1:6" s="21" customFormat="1" ht="12.75" customHeight="1" x14ac:dyDescent="0.2">
      <c r="A51" s="84" t="s">
        <v>155</v>
      </c>
      <c r="B51" s="106" t="s">
        <v>156</v>
      </c>
      <c r="C51" s="86" t="s">
        <v>155</v>
      </c>
      <c r="D51" s="107">
        <v>0</v>
      </c>
      <c r="E51" s="107">
        <v>180142.07999999999</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75561.149999999994</v>
      </c>
      <c r="E53" s="83">
        <f>SUM(E54:E57)</f>
        <v>305607.46000000002</v>
      </c>
      <c r="F53" s="87">
        <f t="shared" si="0"/>
        <v>404.45051458322172</v>
      </c>
    </row>
    <row r="54" spans="1:6" s="21" customFormat="1" ht="12.75" customHeight="1" x14ac:dyDescent="0.2">
      <c r="A54" s="84" t="s">
        <v>161</v>
      </c>
      <c r="B54" s="106" t="s">
        <v>162</v>
      </c>
      <c r="C54" s="86" t="s">
        <v>161</v>
      </c>
      <c r="D54" s="107">
        <v>15561.15</v>
      </c>
      <c r="E54" s="107">
        <v>305607.46000000002</v>
      </c>
      <c r="F54" s="87">
        <f t="shared" si="0"/>
        <v>1963.9130784035885</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60000</v>
      </c>
      <c r="E56" s="107">
        <v>0</v>
      </c>
      <c r="F56" s="87">
        <f t="shared" si="0"/>
        <v>0</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1137836.67</v>
      </c>
      <c r="E58" s="83">
        <f>SUM(E59:E60)</f>
        <v>1626543.24</v>
      </c>
      <c r="F58" s="87">
        <f t="shared" si="0"/>
        <v>142.9505027290077</v>
      </c>
    </row>
    <row r="59" spans="1:6" s="21" customFormat="1" ht="24" customHeight="1" x14ac:dyDescent="0.2">
      <c r="A59" s="84" t="s">
        <v>171</v>
      </c>
      <c r="B59" s="106" t="s">
        <v>172</v>
      </c>
      <c r="C59" s="86" t="s">
        <v>171</v>
      </c>
      <c r="D59" s="107">
        <v>1137836.67</v>
      </c>
      <c r="E59" s="107">
        <v>1626543.24</v>
      </c>
      <c r="F59" s="87">
        <f t="shared" si="0"/>
        <v>142.9505027290077</v>
      </c>
    </row>
    <row r="60" spans="1:6" s="21" customFormat="1" ht="24"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810937.13</v>
      </c>
      <c r="E61" s="83">
        <f>SUM(E62:E63)</f>
        <v>773262.03</v>
      </c>
      <c r="F61" s="87">
        <f t="shared" si="0"/>
        <v>95.354128130746702</v>
      </c>
    </row>
    <row r="62" spans="1:6" s="21" customFormat="1" ht="12.75" customHeight="1" x14ac:dyDescent="0.2">
      <c r="A62" s="84" t="s">
        <v>177</v>
      </c>
      <c r="B62" s="106" t="s">
        <v>178</v>
      </c>
      <c r="C62" s="86" t="s">
        <v>177</v>
      </c>
      <c r="D62" s="107">
        <v>0</v>
      </c>
      <c r="E62" s="107">
        <v>0</v>
      </c>
      <c r="F62" s="87" t="str">
        <f t="shared" si="0"/>
        <v>-</v>
      </c>
    </row>
    <row r="63" spans="1:6" s="21" customFormat="1" ht="12.75" customHeight="1" x14ac:dyDescent="0.2">
      <c r="A63" s="84" t="s">
        <v>179</v>
      </c>
      <c r="B63" s="106" t="s">
        <v>180</v>
      </c>
      <c r="C63" s="86" t="s">
        <v>179</v>
      </c>
      <c r="D63" s="107">
        <v>810937.13</v>
      </c>
      <c r="E63" s="107">
        <v>773262.03</v>
      </c>
      <c r="F63" s="87">
        <f t="shared" si="0"/>
        <v>95.354128130746702</v>
      </c>
    </row>
    <row r="64" spans="1:6" s="21" customFormat="1" ht="24" customHeight="1" x14ac:dyDescent="0.2">
      <c r="A64" s="84" t="s">
        <v>181</v>
      </c>
      <c r="B64" s="106" t="s">
        <v>182</v>
      </c>
      <c r="C64" s="86" t="s">
        <v>181</v>
      </c>
      <c r="D64" s="83">
        <f>SUM(D65:D67)</f>
        <v>861820.62000000011</v>
      </c>
      <c r="E64" s="83">
        <f>SUM(E65:E67)</f>
        <v>793462.66999999993</v>
      </c>
      <c r="F64" s="87">
        <f t="shared" si="0"/>
        <v>92.068192798635963</v>
      </c>
    </row>
    <row r="65" spans="1:6" s="21" customFormat="1" ht="12.75" customHeight="1" x14ac:dyDescent="0.2">
      <c r="A65" s="84" t="s">
        <v>183</v>
      </c>
      <c r="B65" s="106" t="s">
        <v>184</v>
      </c>
      <c r="C65" s="86" t="s">
        <v>183</v>
      </c>
      <c r="D65" s="107">
        <v>646395.56000000006</v>
      </c>
      <c r="E65" s="107">
        <v>555987.74</v>
      </c>
      <c r="F65" s="87">
        <f t="shared" si="0"/>
        <v>86.013545637596877</v>
      </c>
    </row>
    <row r="66" spans="1:6" s="21" customFormat="1" ht="12.75" customHeight="1" x14ac:dyDescent="0.2">
      <c r="A66" s="84" t="s">
        <v>185</v>
      </c>
      <c r="B66" s="85" t="s">
        <v>186</v>
      </c>
      <c r="C66" s="86" t="s">
        <v>185</v>
      </c>
      <c r="D66" s="107">
        <v>215425.06</v>
      </c>
      <c r="E66" s="107">
        <v>237474.93</v>
      </c>
      <c r="F66" s="87">
        <f t="shared" si="0"/>
        <v>110.23551763197838</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0</v>
      </c>
      <c r="E68" s="83">
        <f>SUM(E69:E70)</f>
        <v>0</v>
      </c>
      <c r="F68" s="87" t="str">
        <f t="shared" si="0"/>
        <v>-</v>
      </c>
    </row>
    <row r="69" spans="1:6" s="21" customFormat="1" ht="12.75" customHeight="1" x14ac:dyDescent="0.2">
      <c r="A69" s="84" t="s">
        <v>191</v>
      </c>
      <c r="B69" s="85" t="s">
        <v>192</v>
      </c>
      <c r="C69" s="86" t="s">
        <v>191</v>
      </c>
      <c r="D69" s="107">
        <v>0</v>
      </c>
      <c r="E69" s="107">
        <v>0</v>
      </c>
      <c r="F69" s="87" t="str">
        <f t="shared" si="0"/>
        <v>-</v>
      </c>
    </row>
    <row r="70" spans="1:6" s="21" customFormat="1" ht="24" customHeight="1" x14ac:dyDescent="0.2">
      <c r="A70" s="84" t="s">
        <v>193</v>
      </c>
      <c r="B70" s="85" t="s">
        <v>194</v>
      </c>
      <c r="C70" s="86" t="s">
        <v>193</v>
      </c>
      <c r="D70" s="107">
        <v>0</v>
      </c>
      <c r="E70" s="107">
        <v>0</v>
      </c>
      <c r="F70" s="87" t="str">
        <f t="shared" ref="F70:F133" si="1">IF(D70&lt;&gt;0,IF(E70/D70&gt;=100,"&gt;&gt;100",E70/D70*100),"-")</f>
        <v>-</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1011300.48</v>
      </c>
      <c r="E74" s="83">
        <f>SUM(E75:E76)</f>
        <v>4532860</v>
      </c>
      <c r="F74" s="87">
        <f t="shared" si="1"/>
        <v>448.22088881041566</v>
      </c>
    </row>
    <row r="75" spans="1:6" s="21" customFormat="1" ht="12.75" customHeight="1" x14ac:dyDescent="0.2">
      <c r="A75" s="84" t="s">
        <v>203</v>
      </c>
      <c r="B75" s="106" t="s">
        <v>204</v>
      </c>
      <c r="C75" s="86" t="s">
        <v>203</v>
      </c>
      <c r="D75" s="107">
        <v>746439.42</v>
      </c>
      <c r="E75" s="107">
        <v>401987.03</v>
      </c>
      <c r="F75" s="87">
        <f t="shared" si="1"/>
        <v>53.853939010884503</v>
      </c>
    </row>
    <row r="76" spans="1:6" s="21" customFormat="1" ht="12.75" customHeight="1" x14ac:dyDescent="0.2">
      <c r="A76" s="84" t="s">
        <v>205</v>
      </c>
      <c r="B76" s="106" t="s">
        <v>206</v>
      </c>
      <c r="C76" s="86" t="s">
        <v>205</v>
      </c>
      <c r="D76" s="107">
        <v>264861.06</v>
      </c>
      <c r="E76" s="107">
        <v>4130872.97</v>
      </c>
      <c r="F76" s="87">
        <f t="shared" si="1"/>
        <v>1559.6377096731396</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4503613.3899999997</v>
      </c>
      <c r="E82" s="83">
        <f>E83+E91+E98</f>
        <v>4372390.6100000003</v>
      </c>
      <c r="F82" s="87">
        <f t="shared" si="1"/>
        <v>97.086277869868411</v>
      </c>
    </row>
    <row r="83" spans="1:6" s="21" customFormat="1" ht="12.75" customHeight="1" x14ac:dyDescent="0.2">
      <c r="A83" s="84" t="s">
        <v>219</v>
      </c>
      <c r="B83" s="85" t="s">
        <v>220</v>
      </c>
      <c r="C83" s="86" t="s">
        <v>219</v>
      </c>
      <c r="D83" s="83">
        <f>SUM(D84:D90)</f>
        <v>328232.64</v>
      </c>
      <c r="E83" s="83">
        <f>SUM(E84:E90)</f>
        <v>298975.29000000004</v>
      </c>
      <c r="F83" s="87">
        <f t="shared" si="1"/>
        <v>91.086398354532932</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324109.64</v>
      </c>
      <c r="E85" s="107">
        <v>294597.90000000002</v>
      </c>
      <c r="F85" s="87">
        <f t="shared" si="1"/>
        <v>90.894519521233619</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4123</v>
      </c>
      <c r="E88" s="107">
        <v>4377.3900000000003</v>
      </c>
      <c r="F88" s="87">
        <f t="shared" si="1"/>
        <v>106.17002182876547</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4175380.75</v>
      </c>
      <c r="E91" s="83">
        <f>SUM(E92:E97)</f>
        <v>4073415.3200000003</v>
      </c>
      <c r="F91" s="87">
        <f t="shared" si="1"/>
        <v>97.557936961796841</v>
      </c>
    </row>
    <row r="92" spans="1:6" s="21" customFormat="1" ht="12.75" customHeight="1" x14ac:dyDescent="0.2">
      <c r="A92" s="84" t="s">
        <v>237</v>
      </c>
      <c r="B92" s="85" t="s">
        <v>238</v>
      </c>
      <c r="C92" s="86" t="s">
        <v>237</v>
      </c>
      <c r="D92" s="107">
        <v>489228.08</v>
      </c>
      <c r="E92" s="107">
        <v>522628.93</v>
      </c>
      <c r="F92" s="87">
        <f t="shared" si="1"/>
        <v>106.82725529573037</v>
      </c>
    </row>
    <row r="93" spans="1:6" s="21" customFormat="1" ht="12.75" customHeight="1" x14ac:dyDescent="0.2">
      <c r="A93" s="84" t="s">
        <v>239</v>
      </c>
      <c r="B93" s="85" t="s">
        <v>240</v>
      </c>
      <c r="C93" s="86" t="s">
        <v>239</v>
      </c>
      <c r="D93" s="107">
        <v>3480133.83</v>
      </c>
      <c r="E93" s="107">
        <v>3306017.35</v>
      </c>
      <c r="F93" s="87">
        <f t="shared" si="1"/>
        <v>94.996845279366738</v>
      </c>
    </row>
    <row r="94" spans="1:6" s="21" customFormat="1" ht="12.75" customHeight="1" x14ac:dyDescent="0.2">
      <c r="A94" s="84" t="s">
        <v>241</v>
      </c>
      <c r="B94" s="85" t="s">
        <v>242</v>
      </c>
      <c r="C94" s="86" t="s">
        <v>241</v>
      </c>
      <c r="D94" s="107">
        <v>201488.58</v>
      </c>
      <c r="E94" s="107">
        <v>237901.49</v>
      </c>
      <c r="F94" s="87">
        <f t="shared" si="1"/>
        <v>118.07194730341541</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4530.26</v>
      </c>
      <c r="E97" s="107">
        <v>6867.55</v>
      </c>
      <c r="F97" s="87">
        <f t="shared" si="1"/>
        <v>151.59284456079783</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13220795.779999999</v>
      </c>
      <c r="E106" s="83">
        <f>E107+E112+E120+E124</f>
        <v>14392650.440000001</v>
      </c>
      <c r="F106" s="87">
        <f t="shared" si="1"/>
        <v>108.86372257389185</v>
      </c>
    </row>
    <row r="107" spans="1:6" s="21" customFormat="1" ht="12.75" customHeight="1" x14ac:dyDescent="0.2">
      <c r="A107" s="84" t="s">
        <v>267</v>
      </c>
      <c r="B107" s="85" t="s">
        <v>268</v>
      </c>
      <c r="C107" s="86" t="s">
        <v>267</v>
      </c>
      <c r="D107" s="83">
        <f>SUM(D108:D111)</f>
        <v>651761.67000000004</v>
      </c>
      <c r="E107" s="83">
        <f>SUM(E108:E111)</f>
        <v>637680.73</v>
      </c>
      <c r="F107" s="87">
        <f t="shared" si="1"/>
        <v>97.839556904289864</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97794.240000000005</v>
      </c>
      <c r="E109" s="107">
        <v>140388.21</v>
      </c>
      <c r="F109" s="87">
        <f t="shared" si="1"/>
        <v>143.55468174812748</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553967.43000000005</v>
      </c>
      <c r="E111" s="107">
        <v>497292.52</v>
      </c>
      <c r="F111" s="87">
        <f t="shared" si="1"/>
        <v>89.769270370281504</v>
      </c>
    </row>
    <row r="112" spans="1:6" s="21" customFormat="1" ht="12.75" customHeight="1" x14ac:dyDescent="0.2">
      <c r="A112" s="84" t="s">
        <v>277</v>
      </c>
      <c r="B112" s="85" t="s">
        <v>278</v>
      </c>
      <c r="C112" s="86" t="s">
        <v>277</v>
      </c>
      <c r="D112" s="83">
        <f>SUM(D113:D119)</f>
        <v>567991.01</v>
      </c>
      <c r="E112" s="83">
        <f>SUM(E113:E119)</f>
        <v>541027.31000000006</v>
      </c>
      <c r="F112" s="87">
        <f t="shared" si="1"/>
        <v>95.252794582083268</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4581.1400000000003</v>
      </c>
      <c r="E114" s="107">
        <v>2115.91</v>
      </c>
      <c r="F114" s="87">
        <f t="shared" si="1"/>
        <v>46.18741186691522</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563409.87</v>
      </c>
      <c r="E117" s="107">
        <v>538911.4</v>
      </c>
      <c r="F117" s="87">
        <f t="shared" si="1"/>
        <v>95.651749941831881</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12001043.1</v>
      </c>
      <c r="E120" s="83">
        <f>SUM(E121:E123)</f>
        <v>13213942.4</v>
      </c>
      <c r="F120" s="87">
        <f t="shared" si="1"/>
        <v>110.10661564910139</v>
      </c>
    </row>
    <row r="121" spans="1:6" s="21" customFormat="1" ht="12.75" customHeight="1" x14ac:dyDescent="0.2">
      <c r="A121" s="84" t="s">
        <v>295</v>
      </c>
      <c r="B121" s="85" t="s">
        <v>296</v>
      </c>
      <c r="C121" s="86" t="s">
        <v>295</v>
      </c>
      <c r="D121" s="107">
        <v>2215717.8199999998</v>
      </c>
      <c r="E121" s="107">
        <v>3756600.19</v>
      </c>
      <c r="F121" s="87">
        <f t="shared" si="1"/>
        <v>169.54325844614999</v>
      </c>
    </row>
    <row r="122" spans="1:6" s="21" customFormat="1" ht="12.75" customHeight="1" x14ac:dyDescent="0.2">
      <c r="A122" s="84" t="s">
        <v>297</v>
      </c>
      <c r="B122" s="85" t="s">
        <v>298</v>
      </c>
      <c r="C122" s="86" t="s">
        <v>297</v>
      </c>
      <c r="D122" s="107">
        <v>9785325.2799999993</v>
      </c>
      <c r="E122" s="107">
        <v>9457342.2100000009</v>
      </c>
      <c r="F122" s="87">
        <f t="shared" si="1"/>
        <v>96.648214948251592</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206173.52</v>
      </c>
      <c r="E125" s="83">
        <f>E126+E129</f>
        <v>237149.61</v>
      </c>
      <c r="F125" s="87">
        <f t="shared" si="1"/>
        <v>115.02428148871881</v>
      </c>
    </row>
    <row r="126" spans="1:6" s="21" customFormat="1" ht="12.75" customHeight="1" x14ac:dyDescent="0.2">
      <c r="A126" s="84" t="s">
        <v>305</v>
      </c>
      <c r="B126" s="106" t="s">
        <v>306</v>
      </c>
      <c r="C126" s="86" t="s">
        <v>305</v>
      </c>
      <c r="D126" s="83">
        <f>SUM(D127:D128)</f>
        <v>200540.4</v>
      </c>
      <c r="E126" s="83">
        <f>SUM(E127:E128)</f>
        <v>197242.96</v>
      </c>
      <c r="F126" s="87">
        <f t="shared" si="1"/>
        <v>98.355722836894714</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200540.4</v>
      </c>
      <c r="E128" s="107">
        <v>197242.96</v>
      </c>
      <c r="F128" s="87">
        <f t="shared" si="1"/>
        <v>98.355722836894714</v>
      </c>
    </row>
    <row r="129" spans="1:6" s="21" customFormat="1" ht="36" customHeight="1" x14ac:dyDescent="0.2">
      <c r="A129" s="84" t="s">
        <v>311</v>
      </c>
      <c r="B129" s="113" t="s">
        <v>312</v>
      </c>
      <c r="C129" s="86" t="s">
        <v>311</v>
      </c>
      <c r="D129" s="83">
        <f>SUM(D130:D133)</f>
        <v>5633.12</v>
      </c>
      <c r="E129" s="83">
        <f>SUM(E130:E133)</f>
        <v>39906.65</v>
      </c>
      <c r="F129" s="87">
        <f t="shared" si="1"/>
        <v>708.42889908256882</v>
      </c>
    </row>
    <row r="130" spans="1:6" s="21" customFormat="1" ht="12.75" customHeight="1" x14ac:dyDescent="0.2">
      <c r="A130" s="84" t="s">
        <v>313</v>
      </c>
      <c r="B130" s="106" t="s">
        <v>314</v>
      </c>
      <c r="C130" s="86" t="s">
        <v>313</v>
      </c>
      <c r="D130" s="107">
        <v>5633.12</v>
      </c>
      <c r="E130" s="107">
        <v>5749.4</v>
      </c>
      <c r="F130" s="87">
        <f t="shared" si="1"/>
        <v>102.06422018348624</v>
      </c>
    </row>
    <row r="131" spans="1:6" s="21" customFormat="1" ht="12.75" customHeight="1" x14ac:dyDescent="0.2">
      <c r="A131" s="84" t="s">
        <v>315</v>
      </c>
      <c r="B131" s="113" t="s">
        <v>316</v>
      </c>
      <c r="C131" s="86" t="s">
        <v>315</v>
      </c>
      <c r="D131" s="107">
        <v>0</v>
      </c>
      <c r="E131" s="107">
        <v>34157.25</v>
      </c>
      <c r="F131" s="87" t="str">
        <f t="shared" si="1"/>
        <v>-</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0</v>
      </c>
      <c r="E134" s="83">
        <f>E135+E139</f>
        <v>0</v>
      </c>
      <c r="F134" s="87" t="str">
        <f t="shared" ref="F134:F197" si="2">IF(D134&lt;&gt;0,IF(E134/D134&gt;=100,"&gt;&gt;100",E134/D134*100),"-")</f>
        <v>-</v>
      </c>
    </row>
    <row r="135" spans="1:6" s="21" customFormat="1" ht="24" customHeight="1" x14ac:dyDescent="0.2">
      <c r="A135" s="84" t="s">
        <v>323</v>
      </c>
      <c r="B135" s="113" t="s">
        <v>324</v>
      </c>
      <c r="C135" s="86" t="s">
        <v>323</v>
      </c>
      <c r="D135" s="83">
        <f>SUM(D136:D138)</f>
        <v>0</v>
      </c>
      <c r="E135" s="83">
        <f>SUM(E136:E138)</f>
        <v>0</v>
      </c>
      <c r="F135" s="87" t="str">
        <f t="shared" si="2"/>
        <v>-</v>
      </c>
    </row>
    <row r="136" spans="1:6" s="21" customFormat="1" ht="12.75" customHeight="1" x14ac:dyDescent="0.2">
      <c r="A136" s="84" t="s">
        <v>325</v>
      </c>
      <c r="B136" s="106" t="s">
        <v>326</v>
      </c>
      <c r="C136" s="86" t="s">
        <v>325</v>
      </c>
      <c r="D136" s="107">
        <v>0</v>
      </c>
      <c r="E136" s="107">
        <v>0</v>
      </c>
      <c r="F136" s="87" t="str">
        <f t="shared" si="2"/>
        <v>-</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301912.89</v>
      </c>
      <c r="E140" s="83">
        <f>E141+E151</f>
        <v>211335.63999999998</v>
      </c>
      <c r="F140" s="87">
        <f t="shared" si="2"/>
        <v>69.998879478117004</v>
      </c>
    </row>
    <row r="141" spans="1:6" s="21" customFormat="1" ht="12.75" customHeight="1" x14ac:dyDescent="0.2">
      <c r="A141" s="84" t="s">
        <v>335</v>
      </c>
      <c r="B141" s="106" t="s">
        <v>336</v>
      </c>
      <c r="C141" s="86" t="s">
        <v>335</v>
      </c>
      <c r="D141" s="83">
        <f>SUM(D142:D150)</f>
        <v>297999.14</v>
      </c>
      <c r="E141" s="83">
        <f>SUM(E142:E150)</f>
        <v>194019.12999999998</v>
      </c>
      <c r="F141" s="87">
        <f t="shared" si="2"/>
        <v>65.107278497515125</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246423.6</v>
      </c>
      <c r="E146" s="107">
        <v>160173.60999999999</v>
      </c>
      <c r="F146" s="87">
        <f t="shared" si="2"/>
        <v>64.999297956851535</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51575.54</v>
      </c>
      <c r="E150" s="107">
        <v>33845.519999999997</v>
      </c>
      <c r="F150" s="87">
        <f t="shared" si="2"/>
        <v>65.623200455099436</v>
      </c>
    </row>
    <row r="151" spans="1:6" s="21" customFormat="1" ht="12.75" customHeight="1" x14ac:dyDescent="0.2">
      <c r="A151" s="84" t="s">
        <v>355</v>
      </c>
      <c r="B151" s="85" t="s">
        <v>356</v>
      </c>
      <c r="C151" s="86" t="s">
        <v>355</v>
      </c>
      <c r="D151" s="107">
        <v>3913.75</v>
      </c>
      <c r="E151" s="107">
        <v>17316.509999999998</v>
      </c>
      <c r="F151" s="87">
        <f t="shared" si="2"/>
        <v>442.45314595975725</v>
      </c>
    </row>
    <row r="152" spans="1:6" s="21" customFormat="1" ht="12.75" customHeight="1" x14ac:dyDescent="0.2">
      <c r="A152" s="84" t="s">
        <v>63</v>
      </c>
      <c r="B152" s="85" t="s">
        <v>357</v>
      </c>
      <c r="C152" s="86" t="s">
        <v>63</v>
      </c>
      <c r="D152" s="83">
        <f>D153+D164+D202+D221+D230+D262+D273</f>
        <v>57419149.649999999</v>
      </c>
      <c r="E152" s="83">
        <f>E153+E164+E202+E221+E230+E262+E273</f>
        <v>66083003.320000008</v>
      </c>
      <c r="F152" s="87">
        <f t="shared" si="2"/>
        <v>115.08878783961582</v>
      </c>
    </row>
    <row r="153" spans="1:6" s="21" customFormat="1" ht="12.75" customHeight="1" x14ac:dyDescent="0.2">
      <c r="A153" s="84" t="s">
        <v>358</v>
      </c>
      <c r="B153" s="85" t="s">
        <v>359</v>
      </c>
      <c r="C153" s="86" t="s">
        <v>358</v>
      </c>
      <c r="D153" s="83">
        <f>D154+D159+D160</f>
        <v>5949329.3100000005</v>
      </c>
      <c r="E153" s="83">
        <f>E154+E159+E160</f>
        <v>7215030.6600000001</v>
      </c>
      <c r="F153" s="87">
        <f t="shared" si="2"/>
        <v>121.27468970111524</v>
      </c>
    </row>
    <row r="154" spans="1:6" s="21" customFormat="1" ht="12.75" customHeight="1" x14ac:dyDescent="0.2">
      <c r="A154" s="84" t="s">
        <v>360</v>
      </c>
      <c r="B154" s="85" t="s">
        <v>361</v>
      </c>
      <c r="C154" s="86" t="s">
        <v>360</v>
      </c>
      <c r="D154" s="83">
        <f>SUM(D155:D158)</f>
        <v>4773273.28</v>
      </c>
      <c r="E154" s="83">
        <f>SUM(E155:E158)</f>
        <v>5789617.8600000003</v>
      </c>
      <c r="F154" s="87">
        <f t="shared" si="2"/>
        <v>121.29240293570621</v>
      </c>
    </row>
    <row r="155" spans="1:6" s="21" customFormat="1" ht="12.75" customHeight="1" x14ac:dyDescent="0.2">
      <c r="A155" s="84" t="s">
        <v>362</v>
      </c>
      <c r="B155" s="85" t="s">
        <v>363</v>
      </c>
      <c r="C155" s="86" t="s">
        <v>362</v>
      </c>
      <c r="D155" s="107">
        <v>4773273.28</v>
      </c>
      <c r="E155" s="107">
        <v>5789617.8600000003</v>
      </c>
      <c r="F155" s="87">
        <f t="shared" si="2"/>
        <v>121.29240293570621</v>
      </c>
    </row>
    <row r="156" spans="1:6" s="21" customFormat="1" ht="12.75" customHeight="1" x14ac:dyDescent="0.2">
      <c r="A156" s="84" t="s">
        <v>364</v>
      </c>
      <c r="B156" s="85" t="s">
        <v>365</v>
      </c>
      <c r="C156" s="86" t="s">
        <v>364</v>
      </c>
      <c r="D156" s="107">
        <v>0</v>
      </c>
      <c r="E156" s="107">
        <v>0</v>
      </c>
      <c r="F156" s="87" t="str">
        <f t="shared" si="2"/>
        <v>-</v>
      </c>
    </row>
    <row r="157" spans="1:6" s="21" customFormat="1" ht="12.75" customHeight="1" x14ac:dyDescent="0.2">
      <c r="A157" s="84" t="s">
        <v>366</v>
      </c>
      <c r="B157" s="106" t="s">
        <v>367</v>
      </c>
      <c r="C157" s="86" t="s">
        <v>366</v>
      </c>
      <c r="D157" s="107">
        <v>0</v>
      </c>
      <c r="E157" s="107">
        <v>0</v>
      </c>
      <c r="F157" s="87" t="str">
        <f t="shared" si="2"/>
        <v>-</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421402.07</v>
      </c>
      <c r="E159" s="107">
        <v>509532.62</v>
      </c>
      <c r="F159" s="87">
        <f t="shared" si="2"/>
        <v>120.91364904780842</v>
      </c>
    </row>
    <row r="160" spans="1:6" s="21" customFormat="1" ht="12.75" customHeight="1" x14ac:dyDescent="0.2">
      <c r="A160" s="84" t="s">
        <v>372</v>
      </c>
      <c r="B160" s="106" t="s">
        <v>373</v>
      </c>
      <c r="C160" s="86" t="s">
        <v>372</v>
      </c>
      <c r="D160" s="83">
        <f>SUM(D161:D163)</f>
        <v>754653.96</v>
      </c>
      <c r="E160" s="83">
        <f>SUM(E161:E163)</f>
        <v>915880.18</v>
      </c>
      <c r="F160" s="87">
        <f t="shared" si="2"/>
        <v>121.36425812964661</v>
      </c>
    </row>
    <row r="161" spans="1:6" s="21" customFormat="1" ht="12.75" customHeight="1" x14ac:dyDescent="0.2">
      <c r="A161" s="84" t="s">
        <v>374</v>
      </c>
      <c r="B161" s="106" t="s">
        <v>375</v>
      </c>
      <c r="C161" s="86" t="s">
        <v>374</v>
      </c>
      <c r="D161" s="107">
        <v>0</v>
      </c>
      <c r="E161" s="107">
        <v>0</v>
      </c>
      <c r="F161" s="87" t="str">
        <f t="shared" si="2"/>
        <v>-</v>
      </c>
    </row>
    <row r="162" spans="1:6" s="21" customFormat="1" ht="12.75" customHeight="1" x14ac:dyDescent="0.2">
      <c r="A162" s="84" t="s">
        <v>376</v>
      </c>
      <c r="B162" s="106" t="s">
        <v>377</v>
      </c>
      <c r="C162" s="86" t="s">
        <v>376</v>
      </c>
      <c r="D162" s="107">
        <v>754653.96</v>
      </c>
      <c r="E162" s="107">
        <v>915880.18</v>
      </c>
      <c r="F162" s="87">
        <f t="shared" si="2"/>
        <v>121.36425812964661</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19033197.800000001</v>
      </c>
      <c r="E164" s="83">
        <f>E165+E170+E178+E188+E189+E194</f>
        <v>22199069.48</v>
      </c>
      <c r="F164" s="87">
        <f t="shared" si="2"/>
        <v>116.63341973990309</v>
      </c>
    </row>
    <row r="165" spans="1:6" s="21" customFormat="1" ht="12.75" customHeight="1" x14ac:dyDescent="0.2">
      <c r="A165" s="84" t="s">
        <v>382</v>
      </c>
      <c r="B165" s="85" t="s">
        <v>383</v>
      </c>
      <c r="C165" s="86" t="s">
        <v>382</v>
      </c>
      <c r="D165" s="83">
        <f>SUM(D166:D169)</f>
        <v>202808.09</v>
      </c>
      <c r="E165" s="83">
        <f>SUM(E166:E169)</f>
        <v>206429.38999999998</v>
      </c>
      <c r="F165" s="87">
        <f t="shared" si="2"/>
        <v>101.78557965808956</v>
      </c>
    </row>
    <row r="166" spans="1:6" s="21" customFormat="1" ht="12.75" customHeight="1" x14ac:dyDescent="0.2">
      <c r="A166" s="84" t="s">
        <v>384</v>
      </c>
      <c r="B166" s="85" t="s">
        <v>385</v>
      </c>
      <c r="C166" s="86" t="s">
        <v>384</v>
      </c>
      <c r="D166" s="107">
        <v>58281.4</v>
      </c>
      <c r="E166" s="107">
        <v>71538.87</v>
      </c>
      <c r="F166" s="87">
        <f t="shared" si="2"/>
        <v>122.74734306313849</v>
      </c>
    </row>
    <row r="167" spans="1:6" s="21" customFormat="1" ht="12.75" customHeight="1" x14ac:dyDescent="0.2">
      <c r="A167" s="84" t="s">
        <v>386</v>
      </c>
      <c r="B167" s="85" t="s">
        <v>387</v>
      </c>
      <c r="C167" s="86" t="s">
        <v>386</v>
      </c>
      <c r="D167" s="107">
        <v>122805.34</v>
      </c>
      <c r="E167" s="107">
        <v>114516.4</v>
      </c>
      <c r="F167" s="87">
        <f t="shared" si="2"/>
        <v>93.250342371105361</v>
      </c>
    </row>
    <row r="168" spans="1:6" s="21" customFormat="1" ht="12.75" customHeight="1" x14ac:dyDescent="0.2">
      <c r="A168" s="84" t="s">
        <v>388</v>
      </c>
      <c r="B168" s="85" t="s">
        <v>389</v>
      </c>
      <c r="C168" s="86" t="s">
        <v>388</v>
      </c>
      <c r="D168" s="107">
        <v>19480.75</v>
      </c>
      <c r="E168" s="107">
        <v>18172.12</v>
      </c>
      <c r="F168" s="87">
        <f t="shared" si="2"/>
        <v>93.282445491061679</v>
      </c>
    </row>
    <row r="169" spans="1:6" s="21" customFormat="1" ht="12.75" customHeight="1" x14ac:dyDescent="0.2">
      <c r="A169" s="84" t="s">
        <v>390</v>
      </c>
      <c r="B169" s="85" t="s">
        <v>391</v>
      </c>
      <c r="C169" s="86" t="s">
        <v>390</v>
      </c>
      <c r="D169" s="107">
        <v>2240.6</v>
      </c>
      <c r="E169" s="107">
        <v>2202</v>
      </c>
      <c r="F169" s="87">
        <f t="shared" si="2"/>
        <v>98.277247165937695</v>
      </c>
    </row>
    <row r="170" spans="1:6" s="21" customFormat="1" ht="12.75" customHeight="1" x14ac:dyDescent="0.2">
      <c r="A170" s="84" t="s">
        <v>392</v>
      </c>
      <c r="B170" s="85" t="s">
        <v>393</v>
      </c>
      <c r="C170" s="86" t="s">
        <v>392</v>
      </c>
      <c r="D170" s="83">
        <f>SUM(D171:D177)</f>
        <v>993479.79999999993</v>
      </c>
      <c r="E170" s="83">
        <f>SUM(E171:E177)</f>
        <v>1051006.94</v>
      </c>
      <c r="F170" s="87">
        <f t="shared" si="2"/>
        <v>105.79046901607865</v>
      </c>
    </row>
    <row r="171" spans="1:6" s="21" customFormat="1" ht="12.75" customHeight="1" x14ac:dyDescent="0.2">
      <c r="A171" s="84" t="s">
        <v>394</v>
      </c>
      <c r="B171" s="85" t="s">
        <v>395</v>
      </c>
      <c r="C171" s="86" t="s">
        <v>394</v>
      </c>
      <c r="D171" s="107">
        <v>84993.1</v>
      </c>
      <c r="E171" s="107">
        <v>92254.52</v>
      </c>
      <c r="F171" s="87">
        <f t="shared" si="2"/>
        <v>108.54354059329521</v>
      </c>
    </row>
    <row r="172" spans="1:6" s="21" customFormat="1" ht="12.75" customHeight="1" x14ac:dyDescent="0.2">
      <c r="A172" s="84" t="s">
        <v>396</v>
      </c>
      <c r="B172" s="85" t="s">
        <v>397</v>
      </c>
      <c r="C172" s="86" t="s">
        <v>396</v>
      </c>
      <c r="D172" s="107">
        <v>1924</v>
      </c>
      <c r="E172" s="107">
        <v>2064</v>
      </c>
      <c r="F172" s="87">
        <f t="shared" si="2"/>
        <v>107.27650727650729</v>
      </c>
    </row>
    <row r="173" spans="1:6" s="21" customFormat="1" ht="12.75" customHeight="1" x14ac:dyDescent="0.2">
      <c r="A173" s="84" t="s">
        <v>398</v>
      </c>
      <c r="B173" s="106" t="s">
        <v>399</v>
      </c>
      <c r="C173" s="86" t="s">
        <v>398</v>
      </c>
      <c r="D173" s="107">
        <v>892996.09</v>
      </c>
      <c r="E173" s="107">
        <v>939696.21</v>
      </c>
      <c r="F173" s="87">
        <f t="shared" si="2"/>
        <v>105.22959960552572</v>
      </c>
    </row>
    <row r="174" spans="1:6" s="21" customFormat="1" ht="12.75" customHeight="1" x14ac:dyDescent="0.2">
      <c r="A174" s="84" t="s">
        <v>400</v>
      </c>
      <c r="B174" s="106" t="s">
        <v>401</v>
      </c>
      <c r="C174" s="86" t="s">
        <v>400</v>
      </c>
      <c r="D174" s="107">
        <v>2786.15</v>
      </c>
      <c r="E174" s="107">
        <v>6370.03</v>
      </c>
      <c r="F174" s="87">
        <f t="shared" si="2"/>
        <v>228.63198320262725</v>
      </c>
    </row>
    <row r="175" spans="1:6" s="21" customFormat="1" ht="12.75" customHeight="1" x14ac:dyDescent="0.2">
      <c r="A175" s="84" t="s">
        <v>402</v>
      </c>
      <c r="B175" s="106" t="s">
        <v>403</v>
      </c>
      <c r="C175" s="86" t="s">
        <v>402</v>
      </c>
      <c r="D175" s="107">
        <v>8608.2000000000007</v>
      </c>
      <c r="E175" s="107">
        <v>3023.86</v>
      </c>
      <c r="F175" s="87">
        <f t="shared" si="2"/>
        <v>35.127668966799099</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2172.2600000000002</v>
      </c>
      <c r="E177" s="107">
        <v>7598.32</v>
      </c>
      <c r="F177" s="87">
        <f t="shared" si="2"/>
        <v>349.78869932696819</v>
      </c>
    </row>
    <row r="178" spans="1:6" s="21" customFormat="1" ht="12.75" customHeight="1" x14ac:dyDescent="0.2">
      <c r="A178" s="84" t="s">
        <v>408</v>
      </c>
      <c r="B178" s="106" t="s">
        <v>409</v>
      </c>
      <c r="C178" s="86" t="s">
        <v>408</v>
      </c>
      <c r="D178" s="83">
        <f>SUM(D179:D187)</f>
        <v>16161501.930000002</v>
      </c>
      <c r="E178" s="83">
        <f>SUM(E179:E187)</f>
        <v>19521805.050000004</v>
      </c>
      <c r="F178" s="87">
        <f t="shared" si="2"/>
        <v>120.79202251470451</v>
      </c>
    </row>
    <row r="179" spans="1:6" s="21" customFormat="1" ht="12.75" customHeight="1" x14ac:dyDescent="0.2">
      <c r="A179" s="84" t="s">
        <v>410</v>
      </c>
      <c r="B179" s="106" t="s">
        <v>411</v>
      </c>
      <c r="C179" s="86" t="s">
        <v>410</v>
      </c>
      <c r="D179" s="107">
        <v>2045085.44</v>
      </c>
      <c r="E179" s="107">
        <v>2499061.7400000002</v>
      </c>
      <c r="F179" s="87">
        <f t="shared" si="2"/>
        <v>122.19840262517347</v>
      </c>
    </row>
    <row r="180" spans="1:6" s="21" customFormat="1" ht="12.75" customHeight="1" x14ac:dyDescent="0.2">
      <c r="A180" s="84" t="s">
        <v>412</v>
      </c>
      <c r="B180" s="106" t="s">
        <v>413</v>
      </c>
      <c r="C180" s="86" t="s">
        <v>412</v>
      </c>
      <c r="D180" s="107">
        <v>1304191.96</v>
      </c>
      <c r="E180" s="107">
        <v>1767239.4</v>
      </c>
      <c r="F180" s="87">
        <f t="shared" si="2"/>
        <v>135.50454643195314</v>
      </c>
    </row>
    <row r="181" spans="1:6" s="21" customFormat="1" ht="12.75" customHeight="1" x14ac:dyDescent="0.2">
      <c r="A181" s="84" t="s">
        <v>414</v>
      </c>
      <c r="B181" s="106" t="s">
        <v>415</v>
      </c>
      <c r="C181" s="86" t="s">
        <v>414</v>
      </c>
      <c r="D181" s="107">
        <v>286446.40000000002</v>
      </c>
      <c r="E181" s="107">
        <v>230761.52</v>
      </c>
      <c r="F181" s="87">
        <f t="shared" si="2"/>
        <v>80.56010478749252</v>
      </c>
    </row>
    <row r="182" spans="1:6" s="21" customFormat="1" ht="12.75" customHeight="1" x14ac:dyDescent="0.2">
      <c r="A182" s="84" t="s">
        <v>416</v>
      </c>
      <c r="B182" s="106" t="s">
        <v>417</v>
      </c>
      <c r="C182" s="86" t="s">
        <v>416</v>
      </c>
      <c r="D182" s="107">
        <v>10380496.130000001</v>
      </c>
      <c r="E182" s="107">
        <v>12488448.939999999</v>
      </c>
      <c r="F182" s="87">
        <f t="shared" si="2"/>
        <v>120.3068599381097</v>
      </c>
    </row>
    <row r="183" spans="1:6" s="21" customFormat="1" ht="12.75" customHeight="1" x14ac:dyDescent="0.2">
      <c r="A183" s="84" t="s">
        <v>418</v>
      </c>
      <c r="B183" s="85" t="s">
        <v>419</v>
      </c>
      <c r="C183" s="86" t="s">
        <v>418</v>
      </c>
      <c r="D183" s="107">
        <v>232389.84</v>
      </c>
      <c r="E183" s="107">
        <v>234532.06</v>
      </c>
      <c r="F183" s="87">
        <f t="shared" si="2"/>
        <v>100.92182171131061</v>
      </c>
    </row>
    <row r="184" spans="1:6" s="21" customFormat="1" ht="12.75" customHeight="1" x14ac:dyDescent="0.2">
      <c r="A184" s="84" t="s">
        <v>420</v>
      </c>
      <c r="B184" s="85" t="s">
        <v>421</v>
      </c>
      <c r="C184" s="86" t="s">
        <v>420</v>
      </c>
      <c r="D184" s="107">
        <v>154462.97</v>
      </c>
      <c r="E184" s="107">
        <v>242146.6</v>
      </c>
      <c r="F184" s="87">
        <f t="shared" si="2"/>
        <v>156.76676422834547</v>
      </c>
    </row>
    <row r="185" spans="1:6" s="21" customFormat="1" ht="12.75" customHeight="1" x14ac:dyDescent="0.2">
      <c r="A185" s="84" t="s">
        <v>422</v>
      </c>
      <c r="B185" s="85" t="s">
        <v>423</v>
      </c>
      <c r="C185" s="86" t="s">
        <v>422</v>
      </c>
      <c r="D185" s="107">
        <v>764073.41</v>
      </c>
      <c r="E185" s="107">
        <v>929887.42</v>
      </c>
      <c r="F185" s="87">
        <f t="shared" si="2"/>
        <v>121.70131924889259</v>
      </c>
    </row>
    <row r="186" spans="1:6" s="21" customFormat="1" ht="12.75" customHeight="1" x14ac:dyDescent="0.2">
      <c r="A186" s="84" t="s">
        <v>424</v>
      </c>
      <c r="B186" s="85" t="s">
        <v>425</v>
      </c>
      <c r="C186" s="86" t="s">
        <v>424</v>
      </c>
      <c r="D186" s="107">
        <v>325294.05</v>
      </c>
      <c r="E186" s="107">
        <v>334167.59000000003</v>
      </c>
      <c r="F186" s="87">
        <f t="shared" si="2"/>
        <v>102.72785192351353</v>
      </c>
    </row>
    <row r="187" spans="1:6" s="21" customFormat="1" ht="12.75" customHeight="1" x14ac:dyDescent="0.2">
      <c r="A187" s="84" t="s">
        <v>426</v>
      </c>
      <c r="B187" s="85" t="s">
        <v>427</v>
      </c>
      <c r="C187" s="86" t="s">
        <v>426</v>
      </c>
      <c r="D187" s="107">
        <v>669061.73</v>
      </c>
      <c r="E187" s="107">
        <v>795559.78</v>
      </c>
      <c r="F187" s="87">
        <f t="shared" si="2"/>
        <v>118.90678308562053</v>
      </c>
    </row>
    <row r="188" spans="1:6" s="21" customFormat="1" ht="12.75" customHeight="1" x14ac:dyDescent="0.2">
      <c r="A188" s="84" t="s">
        <v>428</v>
      </c>
      <c r="B188" s="85" t="s">
        <v>429</v>
      </c>
      <c r="C188" s="86" t="s">
        <v>428</v>
      </c>
      <c r="D188" s="107">
        <v>7068.51</v>
      </c>
      <c r="E188" s="107">
        <v>5896.04</v>
      </c>
      <c r="F188" s="87">
        <f t="shared" si="2"/>
        <v>83.41277015948198</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84" t="s">
        <v>440</v>
      </c>
      <c r="B194" s="85" t="s">
        <v>441</v>
      </c>
      <c r="C194" s="86" t="s">
        <v>440</v>
      </c>
      <c r="D194" s="83">
        <f>SUM(D195:D201)</f>
        <v>1668339.47</v>
      </c>
      <c r="E194" s="83">
        <f>SUM(E195:E201)</f>
        <v>1413932.06</v>
      </c>
      <c r="F194" s="87">
        <f t="shared" si="2"/>
        <v>84.750860686644316</v>
      </c>
    </row>
    <row r="195" spans="1:6" s="21" customFormat="1" ht="12.75" customHeight="1" x14ac:dyDescent="0.2">
      <c r="A195" s="84" t="s">
        <v>442</v>
      </c>
      <c r="B195" s="108" t="s">
        <v>443</v>
      </c>
      <c r="C195" s="86" t="s">
        <v>442</v>
      </c>
      <c r="D195" s="107">
        <v>118586.56</v>
      </c>
      <c r="E195" s="107">
        <v>121113.91</v>
      </c>
      <c r="F195" s="87">
        <f t="shared" si="2"/>
        <v>102.13122802449115</v>
      </c>
    </row>
    <row r="196" spans="1:6" s="21" customFormat="1" ht="12.75" customHeight="1" x14ac:dyDescent="0.2">
      <c r="A196" s="84" t="s">
        <v>444</v>
      </c>
      <c r="B196" s="85" t="s">
        <v>445</v>
      </c>
      <c r="C196" s="86" t="s">
        <v>444</v>
      </c>
      <c r="D196" s="107">
        <v>98866.59</v>
      </c>
      <c r="E196" s="107">
        <v>59865.05</v>
      </c>
      <c r="F196" s="87">
        <f t="shared" si="2"/>
        <v>60.551344999357212</v>
      </c>
    </row>
    <row r="197" spans="1:6" s="21" customFormat="1" ht="12.75" customHeight="1" x14ac:dyDescent="0.2">
      <c r="A197" s="84" t="s">
        <v>446</v>
      </c>
      <c r="B197" s="85" t="s">
        <v>447</v>
      </c>
      <c r="C197" s="86" t="s">
        <v>446</v>
      </c>
      <c r="D197" s="107">
        <v>53160.08</v>
      </c>
      <c r="E197" s="107">
        <v>63363.21</v>
      </c>
      <c r="F197" s="87">
        <f t="shared" si="2"/>
        <v>119.19321791840794</v>
      </c>
    </row>
    <row r="198" spans="1:6" s="21" customFormat="1" ht="12.75" customHeight="1" x14ac:dyDescent="0.2">
      <c r="A198" s="84" t="s">
        <v>448</v>
      </c>
      <c r="B198" s="85" t="s">
        <v>449</v>
      </c>
      <c r="C198" s="86" t="s">
        <v>448</v>
      </c>
      <c r="D198" s="107">
        <v>19695.62</v>
      </c>
      <c r="E198" s="107">
        <v>21606.04</v>
      </c>
      <c r="F198" s="87">
        <f t="shared" ref="F198:F261" si="3">IF(D198&lt;&gt;0,IF(E198/D198&gt;=100,"&gt;&gt;100",E198/D198*100),"-")</f>
        <v>109.69972003927776</v>
      </c>
    </row>
    <row r="199" spans="1:6" s="21" customFormat="1" ht="12.75" customHeight="1" x14ac:dyDescent="0.2">
      <c r="A199" s="84" t="s">
        <v>450</v>
      </c>
      <c r="B199" s="85" t="s">
        <v>451</v>
      </c>
      <c r="C199" s="86" t="s">
        <v>450</v>
      </c>
      <c r="D199" s="107">
        <v>24356.45</v>
      </c>
      <c r="E199" s="107">
        <v>20418</v>
      </c>
      <c r="F199" s="87">
        <f t="shared" si="3"/>
        <v>83.829950588037249</v>
      </c>
    </row>
    <row r="200" spans="1:6" s="21" customFormat="1" ht="12.75" customHeight="1" x14ac:dyDescent="0.2">
      <c r="A200" s="84" t="s">
        <v>452</v>
      </c>
      <c r="B200" s="85" t="s">
        <v>453</v>
      </c>
      <c r="C200" s="86" t="s">
        <v>452</v>
      </c>
      <c r="D200" s="107">
        <v>0</v>
      </c>
      <c r="E200" s="107">
        <v>0</v>
      </c>
      <c r="F200" s="87" t="str">
        <f t="shared" si="3"/>
        <v>-</v>
      </c>
    </row>
    <row r="201" spans="1:6" s="21" customFormat="1" ht="12.75" customHeight="1" x14ac:dyDescent="0.2">
      <c r="A201" s="84" t="s">
        <v>454</v>
      </c>
      <c r="B201" s="85" t="s">
        <v>455</v>
      </c>
      <c r="C201" s="86" t="s">
        <v>454</v>
      </c>
      <c r="D201" s="107">
        <v>1353674.17</v>
      </c>
      <c r="E201" s="107">
        <v>1127565.8500000001</v>
      </c>
      <c r="F201" s="87">
        <f t="shared" si="3"/>
        <v>83.296695393101885</v>
      </c>
    </row>
    <row r="202" spans="1:6" s="21" customFormat="1" ht="12.75" customHeight="1" x14ac:dyDescent="0.2">
      <c r="A202" s="84" t="s">
        <v>456</v>
      </c>
      <c r="B202" s="108" t="s">
        <v>457</v>
      </c>
      <c r="C202" s="86" t="s">
        <v>456</v>
      </c>
      <c r="D202" s="83">
        <f>D203+D208+D216</f>
        <v>252518.58</v>
      </c>
      <c r="E202" s="83">
        <f>E203+E208+E216</f>
        <v>178127.46000000002</v>
      </c>
      <c r="F202" s="87">
        <f t="shared" si="3"/>
        <v>70.540338061460673</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199799.02</v>
      </c>
      <c r="E208" s="83">
        <f>SUM(E209:E215)</f>
        <v>106186.05</v>
      </c>
      <c r="F208" s="87">
        <f t="shared" si="3"/>
        <v>53.146431849365428</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0</v>
      </c>
      <c r="E210" s="107">
        <v>0</v>
      </c>
      <c r="F210" s="87" t="str">
        <f t="shared" si="3"/>
        <v>-</v>
      </c>
    </row>
    <row r="211" spans="1:6" s="21" customFormat="1" ht="24" customHeight="1" x14ac:dyDescent="0.2">
      <c r="A211" s="84" t="s">
        <v>474</v>
      </c>
      <c r="B211" s="108" t="s">
        <v>475</v>
      </c>
      <c r="C211" s="86" t="s">
        <v>474</v>
      </c>
      <c r="D211" s="107">
        <v>199799.02</v>
      </c>
      <c r="E211" s="107">
        <v>106186.05</v>
      </c>
      <c r="F211" s="87">
        <f t="shared" si="3"/>
        <v>53.146431849365428</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52719.56</v>
      </c>
      <c r="E216" s="83">
        <f>SUM(E217:E220)</f>
        <v>71941.41</v>
      </c>
      <c r="F216" s="87">
        <f t="shared" si="3"/>
        <v>136.46056605935254</v>
      </c>
    </row>
    <row r="217" spans="1:6" s="21" customFormat="1" ht="12.75" customHeight="1" x14ac:dyDescent="0.2">
      <c r="A217" s="84" t="s">
        <v>486</v>
      </c>
      <c r="B217" s="113" t="s">
        <v>487</v>
      </c>
      <c r="C217" s="86" t="s">
        <v>486</v>
      </c>
      <c r="D217" s="107">
        <v>51554.75</v>
      </c>
      <c r="E217" s="107">
        <v>71897.39</v>
      </c>
      <c r="F217" s="87">
        <f t="shared" si="3"/>
        <v>139.45832343285537</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1164.81</v>
      </c>
      <c r="E219" s="107">
        <v>44.02</v>
      </c>
      <c r="F219" s="87">
        <f t="shared" si="3"/>
        <v>3.7791571157527839</v>
      </c>
    </row>
    <row r="220" spans="1:6" s="21" customFormat="1" ht="12.75" customHeight="1" x14ac:dyDescent="0.2">
      <c r="A220" s="84" t="s">
        <v>492</v>
      </c>
      <c r="B220" s="106" t="s">
        <v>493</v>
      </c>
      <c r="C220" s="86" t="s">
        <v>492</v>
      </c>
      <c r="D220" s="107">
        <v>0</v>
      </c>
      <c r="E220" s="107">
        <v>0</v>
      </c>
      <c r="F220" s="87" t="str">
        <f t="shared" si="3"/>
        <v>-</v>
      </c>
    </row>
    <row r="221" spans="1:6" s="21" customFormat="1" ht="12.75" customHeight="1" x14ac:dyDescent="0.2">
      <c r="A221" s="84" t="s">
        <v>494</v>
      </c>
      <c r="B221" s="106" t="s">
        <v>495</v>
      </c>
      <c r="C221" s="86" t="s">
        <v>494</v>
      </c>
      <c r="D221" s="83">
        <f>D222+D225+D229</f>
        <v>3054179.3</v>
      </c>
      <c r="E221" s="83">
        <f>E222+E225+E229</f>
        <v>3452377.75</v>
      </c>
      <c r="F221" s="87">
        <f t="shared" si="3"/>
        <v>113.03782164982914</v>
      </c>
    </row>
    <row r="222" spans="1:6" s="21" customFormat="1" ht="24" customHeight="1" x14ac:dyDescent="0.2">
      <c r="A222" s="84" t="s">
        <v>496</v>
      </c>
      <c r="B222" s="106" t="s">
        <v>497</v>
      </c>
      <c r="C222" s="86" t="s">
        <v>496</v>
      </c>
      <c r="D222" s="83">
        <f>SUM(D223:D224)</f>
        <v>89107</v>
      </c>
      <c r="E222" s="83">
        <f>SUM(E223:E224)</f>
        <v>155000</v>
      </c>
      <c r="F222" s="87">
        <f t="shared" si="3"/>
        <v>173.94817466641229</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89107</v>
      </c>
      <c r="E224" s="107">
        <v>155000</v>
      </c>
      <c r="F224" s="87">
        <f t="shared" si="3"/>
        <v>173.94817466641229</v>
      </c>
    </row>
    <row r="225" spans="1:6" s="21" customFormat="1" ht="36" customHeight="1" x14ac:dyDescent="0.2">
      <c r="A225" s="84" t="s">
        <v>502</v>
      </c>
      <c r="B225" s="106" t="s">
        <v>503</v>
      </c>
      <c r="C225" s="86" t="s">
        <v>502</v>
      </c>
      <c r="D225" s="83">
        <f>SUM(D226:D228)</f>
        <v>2965072.3</v>
      </c>
      <c r="E225" s="83">
        <f>SUM(E226:E228)</f>
        <v>3297377.75</v>
      </c>
      <c r="F225" s="87">
        <f t="shared" si="3"/>
        <v>111.20733042496131</v>
      </c>
    </row>
    <row r="226" spans="1:6" s="21" customFormat="1" ht="12.75" customHeight="1" x14ac:dyDescent="0.2">
      <c r="A226" s="84" t="s">
        <v>504</v>
      </c>
      <c r="B226" s="106" t="s">
        <v>505</v>
      </c>
      <c r="C226" s="86" t="s">
        <v>504</v>
      </c>
      <c r="D226" s="107">
        <v>42008.44</v>
      </c>
      <c r="E226" s="107">
        <v>57211.9</v>
      </c>
      <c r="F226" s="87">
        <f t="shared" si="3"/>
        <v>136.19144152936886</v>
      </c>
    </row>
    <row r="227" spans="1:6" s="21" customFormat="1" ht="12.75" customHeight="1" x14ac:dyDescent="0.2">
      <c r="A227" s="84" t="s">
        <v>506</v>
      </c>
      <c r="B227" s="106" t="s">
        <v>507</v>
      </c>
      <c r="C227" s="86" t="s">
        <v>506</v>
      </c>
      <c r="D227" s="107">
        <v>2772879.07</v>
      </c>
      <c r="E227" s="107">
        <v>3082477.33</v>
      </c>
      <c r="F227" s="87">
        <f t="shared" si="3"/>
        <v>111.16522762747098</v>
      </c>
    </row>
    <row r="228" spans="1:6" s="21" customFormat="1" ht="12.75" customHeight="1" x14ac:dyDescent="0.2">
      <c r="A228" s="84" t="s">
        <v>508</v>
      </c>
      <c r="B228" s="85" t="s">
        <v>509</v>
      </c>
      <c r="C228" s="86" t="s">
        <v>508</v>
      </c>
      <c r="D228" s="107">
        <v>150184.79</v>
      </c>
      <c r="E228" s="107">
        <v>157688.51999999999</v>
      </c>
      <c r="F228" s="87">
        <f t="shared" si="3"/>
        <v>104.99633151932362</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17428340.129999999</v>
      </c>
      <c r="E230" s="83">
        <f>E231+E234+E237+E242+E246+E250+E254+E257</f>
        <v>21201428.860000003</v>
      </c>
      <c r="F230" s="87">
        <f t="shared" si="3"/>
        <v>121.64915707322727</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0</v>
      </c>
      <c r="E234" s="83">
        <f>SUM(E235:E236)</f>
        <v>0</v>
      </c>
      <c r="F234" s="87" t="str">
        <f t="shared" si="3"/>
        <v>-</v>
      </c>
    </row>
    <row r="235" spans="1:6" s="21" customFormat="1" ht="12.75" customHeight="1" x14ac:dyDescent="0.2">
      <c r="A235" s="84" t="s">
        <v>522</v>
      </c>
      <c r="B235" s="106" t="s">
        <v>523</v>
      </c>
      <c r="C235" s="86" t="s">
        <v>522</v>
      </c>
      <c r="D235" s="107">
        <v>0</v>
      </c>
      <c r="E235" s="107">
        <v>0</v>
      </c>
      <c r="F235" s="87" t="str">
        <f t="shared" si="3"/>
        <v>-</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126970.08</v>
      </c>
      <c r="E237" s="83">
        <f>SUM(E238:E241)</f>
        <v>144661</v>
      </c>
      <c r="F237" s="87">
        <f t="shared" si="3"/>
        <v>113.93314078403354</v>
      </c>
    </row>
    <row r="238" spans="1:6" s="21" customFormat="1" ht="12" customHeight="1" x14ac:dyDescent="0.2">
      <c r="A238" s="84" t="s">
        <v>528</v>
      </c>
      <c r="B238" s="106" t="s">
        <v>529</v>
      </c>
      <c r="C238" s="86" t="s">
        <v>528</v>
      </c>
      <c r="D238" s="107">
        <v>126970.08</v>
      </c>
      <c r="E238" s="107">
        <v>144661</v>
      </c>
      <c r="F238" s="87">
        <f t="shared" si="3"/>
        <v>113.93314078403354</v>
      </c>
    </row>
    <row r="239" spans="1:6" s="21" customFormat="1" ht="12" customHeight="1" x14ac:dyDescent="0.2">
      <c r="A239" s="84" t="s">
        <v>530</v>
      </c>
      <c r="B239" s="106" t="s">
        <v>531</v>
      </c>
      <c r="C239" s="86" t="s">
        <v>530</v>
      </c>
      <c r="D239" s="107">
        <v>0</v>
      </c>
      <c r="E239" s="107">
        <v>0</v>
      </c>
      <c r="F239" s="87" t="str">
        <f t="shared" si="3"/>
        <v>-</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84" t="s">
        <v>541</v>
      </c>
      <c r="B246" s="106" t="s">
        <v>542</v>
      </c>
      <c r="C246" s="86" t="s">
        <v>541</v>
      </c>
      <c r="D246" s="83">
        <f>SUM(D247:D249)</f>
        <v>1042739.77</v>
      </c>
      <c r="E246" s="83">
        <f>SUM(E247:E249)</f>
        <v>1226685.6200000001</v>
      </c>
      <c r="F246" s="87">
        <f t="shared" si="3"/>
        <v>117.64062859135026</v>
      </c>
    </row>
    <row r="247" spans="1:6" s="21" customFormat="1" ht="12.75" customHeight="1" x14ac:dyDescent="0.2">
      <c r="A247" s="84" t="s">
        <v>543</v>
      </c>
      <c r="B247" s="85" t="s">
        <v>544</v>
      </c>
      <c r="C247" s="86" t="s">
        <v>543</v>
      </c>
      <c r="D247" s="107">
        <v>972739.77</v>
      </c>
      <c r="E247" s="107">
        <v>1126685.6200000001</v>
      </c>
      <c r="F247" s="87">
        <f t="shared" si="3"/>
        <v>115.82600555130999</v>
      </c>
    </row>
    <row r="248" spans="1:6" s="21" customFormat="1" ht="12.75" customHeight="1" x14ac:dyDescent="0.2">
      <c r="A248" s="84" t="s">
        <v>545</v>
      </c>
      <c r="B248" s="85" t="s">
        <v>546</v>
      </c>
      <c r="C248" s="86" t="s">
        <v>545</v>
      </c>
      <c r="D248" s="107">
        <v>70000</v>
      </c>
      <c r="E248" s="107">
        <v>100000</v>
      </c>
      <c r="F248" s="87">
        <f t="shared" si="3"/>
        <v>142.85714285714286</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16257910.279999999</v>
      </c>
      <c r="E250" s="83">
        <f>SUM(E251:E253)</f>
        <v>19591249.310000002</v>
      </c>
      <c r="F250" s="87">
        <f t="shared" si="3"/>
        <v>120.50287504723518</v>
      </c>
    </row>
    <row r="251" spans="1:6" s="21" customFormat="1" ht="24" customHeight="1" x14ac:dyDescent="0.2">
      <c r="A251" s="84" t="s">
        <v>551</v>
      </c>
      <c r="B251" s="85" t="s">
        <v>552</v>
      </c>
      <c r="C251" s="86" t="s">
        <v>551</v>
      </c>
      <c r="D251" s="107">
        <v>15409460.34</v>
      </c>
      <c r="E251" s="107">
        <v>18937611.760000002</v>
      </c>
      <c r="F251" s="87">
        <f t="shared" si="3"/>
        <v>122.89600895913011</v>
      </c>
    </row>
    <row r="252" spans="1:6" s="21" customFormat="1" ht="24" customHeight="1" x14ac:dyDescent="0.2">
      <c r="A252" s="84" t="s">
        <v>553</v>
      </c>
      <c r="B252" s="85" t="s">
        <v>554</v>
      </c>
      <c r="C252" s="86" t="s">
        <v>553</v>
      </c>
      <c r="D252" s="107">
        <v>848449.94</v>
      </c>
      <c r="E252" s="107">
        <v>653637.55000000005</v>
      </c>
      <c r="F252" s="87">
        <f t="shared" si="3"/>
        <v>77.039023657659769</v>
      </c>
    </row>
    <row r="253" spans="1:6" s="21" customFormat="1" ht="24" customHeight="1" x14ac:dyDescent="0.2">
      <c r="A253" s="84" t="s">
        <v>555</v>
      </c>
      <c r="B253" s="85" t="s">
        <v>556</v>
      </c>
      <c r="C253" s="86" t="s">
        <v>555</v>
      </c>
      <c r="D253" s="107">
        <v>0</v>
      </c>
      <c r="E253" s="107">
        <v>0</v>
      </c>
      <c r="F253" s="87" t="str">
        <f t="shared" si="3"/>
        <v>-</v>
      </c>
    </row>
    <row r="254" spans="1:6" s="21" customFormat="1" ht="12.75" customHeight="1" x14ac:dyDescent="0.2">
      <c r="A254" s="84" t="s">
        <v>557</v>
      </c>
      <c r="B254" s="85" t="s">
        <v>558</v>
      </c>
      <c r="C254" s="86" t="s">
        <v>557</v>
      </c>
      <c r="D254" s="83">
        <f>SUM(D255:D256)</f>
        <v>0</v>
      </c>
      <c r="E254" s="83">
        <f>SUM(E255:E256)</f>
        <v>238832.93</v>
      </c>
      <c r="F254" s="87" t="str">
        <f t="shared" si="3"/>
        <v>-</v>
      </c>
    </row>
    <row r="255" spans="1:6" s="21" customFormat="1" ht="12.75" customHeight="1" x14ac:dyDescent="0.2">
      <c r="A255" s="84" t="s">
        <v>559</v>
      </c>
      <c r="B255" s="85" t="s">
        <v>204</v>
      </c>
      <c r="C255" s="86" t="s">
        <v>559</v>
      </c>
      <c r="D255" s="107">
        <v>0</v>
      </c>
      <c r="E255" s="107">
        <v>238832.93</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720</v>
      </c>
      <c r="E257" s="83">
        <f>SUM(E258:E261)</f>
        <v>0</v>
      </c>
      <c r="F257" s="87">
        <f t="shared" si="3"/>
        <v>0</v>
      </c>
    </row>
    <row r="258" spans="1:6" s="21" customFormat="1" ht="12.75" customHeight="1" x14ac:dyDescent="0.2">
      <c r="A258" s="84" t="s">
        <v>563</v>
      </c>
      <c r="B258" s="85" t="s">
        <v>210</v>
      </c>
      <c r="C258" s="86" t="s">
        <v>563</v>
      </c>
      <c r="D258" s="107">
        <v>720</v>
      </c>
      <c r="E258" s="107">
        <v>0</v>
      </c>
      <c r="F258" s="87">
        <f t="shared" si="3"/>
        <v>0</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1262700.17</v>
      </c>
      <c r="E262" s="83">
        <f>E263+E269</f>
        <v>1425259.2</v>
      </c>
      <c r="F262" s="87">
        <f t="shared" ref="F262:F306" si="4">IF(D262&lt;&gt;0,IF(E262/D262&gt;=100,"&gt;&gt;100",E262/D262*100),"-")</f>
        <v>112.87392160563343</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1262700.17</v>
      </c>
      <c r="E269" s="83">
        <f>SUM(E270:E272)</f>
        <v>1425259.2</v>
      </c>
      <c r="F269" s="87">
        <f t="shared" si="4"/>
        <v>112.87392160563343</v>
      </c>
    </row>
    <row r="270" spans="1:6" s="21" customFormat="1" ht="12.75" customHeight="1" x14ac:dyDescent="0.2">
      <c r="A270" s="84" t="s">
        <v>583</v>
      </c>
      <c r="B270" s="106" t="s">
        <v>584</v>
      </c>
      <c r="C270" s="86" t="s">
        <v>583</v>
      </c>
      <c r="D270" s="107">
        <v>889139.39</v>
      </c>
      <c r="E270" s="107">
        <v>930940.21</v>
      </c>
      <c r="F270" s="87">
        <f t="shared" si="4"/>
        <v>104.70126736821321</v>
      </c>
    </row>
    <row r="271" spans="1:6" s="21" customFormat="1" ht="12.75" customHeight="1" x14ac:dyDescent="0.2">
      <c r="A271" s="84" t="s">
        <v>585</v>
      </c>
      <c r="B271" s="106" t="s">
        <v>586</v>
      </c>
      <c r="C271" s="86" t="s">
        <v>585</v>
      </c>
      <c r="D271" s="107">
        <v>373560.78</v>
      </c>
      <c r="E271" s="107">
        <v>494318.99</v>
      </c>
      <c r="F271" s="87">
        <f t="shared" si="4"/>
        <v>132.3262549135913</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10438884.359999999</v>
      </c>
      <c r="E273" s="83">
        <f>E274+E278+E283+E289</f>
        <v>10411709.91</v>
      </c>
      <c r="F273" s="87">
        <f t="shared" si="4"/>
        <v>99.739680515054587</v>
      </c>
    </row>
    <row r="274" spans="1:6" s="21" customFormat="1" ht="12.75" customHeight="1" x14ac:dyDescent="0.2">
      <c r="A274" s="84" t="s">
        <v>591</v>
      </c>
      <c r="B274" s="85" t="s">
        <v>592</v>
      </c>
      <c r="C274" s="86" t="s">
        <v>591</v>
      </c>
      <c r="D274" s="83">
        <f>SUM(D275:D277)</f>
        <v>6879973.29</v>
      </c>
      <c r="E274" s="83">
        <f>SUM(E275:E277)</f>
        <v>8256660.96</v>
      </c>
      <c r="F274" s="87">
        <f t="shared" si="4"/>
        <v>120.01007288794285</v>
      </c>
    </row>
    <row r="275" spans="1:6" s="21" customFormat="1" ht="12.75" customHeight="1" x14ac:dyDescent="0.2">
      <c r="A275" s="84" t="s">
        <v>593</v>
      </c>
      <c r="B275" s="85" t="s">
        <v>594</v>
      </c>
      <c r="C275" s="86" t="s">
        <v>593</v>
      </c>
      <c r="D275" s="107">
        <v>6879973.29</v>
      </c>
      <c r="E275" s="107">
        <v>8256660.96</v>
      </c>
      <c r="F275" s="87">
        <f t="shared" si="4"/>
        <v>120.01007288794285</v>
      </c>
    </row>
    <row r="276" spans="1:6" s="21" customFormat="1" ht="12.75" customHeight="1" x14ac:dyDescent="0.2">
      <c r="A276" s="84" t="s">
        <v>595</v>
      </c>
      <c r="B276" s="85" t="s">
        <v>596</v>
      </c>
      <c r="C276" s="86" t="s">
        <v>595</v>
      </c>
      <c r="D276" s="107">
        <v>0</v>
      </c>
      <c r="E276" s="107">
        <v>0</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0</v>
      </c>
      <c r="E278" s="83">
        <f>SUM(E279:E282)</f>
        <v>0</v>
      </c>
      <c r="F278" s="87" t="str">
        <f t="shared" si="4"/>
        <v>-</v>
      </c>
    </row>
    <row r="279" spans="1:6" s="21" customFormat="1" ht="12.75" customHeight="1" x14ac:dyDescent="0.2">
      <c r="A279" s="84" t="s">
        <v>601</v>
      </c>
      <c r="B279" s="85" t="s">
        <v>602</v>
      </c>
      <c r="C279" s="86" t="s">
        <v>601</v>
      </c>
      <c r="D279" s="107">
        <v>0</v>
      </c>
      <c r="E279" s="107">
        <v>0</v>
      </c>
      <c r="F279" s="87" t="str">
        <f t="shared" si="4"/>
        <v>-</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0</v>
      </c>
      <c r="E283" s="83">
        <f>SUM(E284:E288)</f>
        <v>0</v>
      </c>
      <c r="F283" s="87" t="str">
        <f t="shared" si="4"/>
        <v>-</v>
      </c>
    </row>
    <row r="284" spans="1:6" s="21" customFormat="1" ht="12.75" customHeight="1" x14ac:dyDescent="0.2">
      <c r="A284" s="84" t="s">
        <v>611</v>
      </c>
      <c r="B284" s="85" t="s">
        <v>612</v>
      </c>
      <c r="C284" s="86" t="s">
        <v>611</v>
      </c>
      <c r="D284" s="107">
        <v>0</v>
      </c>
      <c r="E284" s="107">
        <v>0</v>
      </c>
      <c r="F284" s="87" t="str">
        <f t="shared" si="4"/>
        <v>-</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0</v>
      </c>
      <c r="E288" s="107">
        <v>0</v>
      </c>
      <c r="F288" s="87" t="str">
        <f t="shared" si="4"/>
        <v>-</v>
      </c>
    </row>
    <row r="289" spans="1:6" s="21" customFormat="1" ht="12.75" customHeight="1" x14ac:dyDescent="0.2">
      <c r="A289" s="84" t="s">
        <v>620</v>
      </c>
      <c r="B289" s="106" t="s">
        <v>621</v>
      </c>
      <c r="C289" s="86" t="s">
        <v>620</v>
      </c>
      <c r="D289" s="83">
        <f>SUM(D290:D294)</f>
        <v>3558911.07</v>
      </c>
      <c r="E289" s="83">
        <f>SUM(E290:E294)</f>
        <v>2155048.9500000002</v>
      </c>
      <c r="F289" s="87">
        <f t="shared" si="4"/>
        <v>60.553604954225513</v>
      </c>
    </row>
    <row r="290" spans="1:6" s="21" customFormat="1" ht="24" customHeight="1" x14ac:dyDescent="0.2">
      <c r="A290" s="84" t="s">
        <v>622</v>
      </c>
      <c r="B290" s="85" t="s">
        <v>623</v>
      </c>
      <c r="C290" s="86" t="s">
        <v>622</v>
      </c>
      <c r="D290" s="107">
        <v>3558911.07</v>
      </c>
      <c r="E290" s="107">
        <v>2155048.9500000002</v>
      </c>
      <c r="F290" s="87">
        <f t="shared" si="4"/>
        <v>60.553604954225513</v>
      </c>
    </row>
    <row r="291" spans="1:6" s="21" customFormat="1" ht="24" customHeight="1" x14ac:dyDescent="0.2">
      <c r="A291" s="84" t="s">
        <v>624</v>
      </c>
      <c r="B291" s="106" t="s">
        <v>625</v>
      </c>
      <c r="C291" s="86" t="s">
        <v>624</v>
      </c>
      <c r="D291" s="107">
        <v>0</v>
      </c>
      <c r="E291" s="107">
        <v>0</v>
      </c>
      <c r="F291" s="87" t="str">
        <f t="shared" si="4"/>
        <v>-</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57419149.649999999</v>
      </c>
      <c r="E299" s="83">
        <f>E152-E297+E298</f>
        <v>66083003.320000008</v>
      </c>
      <c r="F299" s="87">
        <f t="shared" si="4"/>
        <v>115.08878783961582</v>
      </c>
    </row>
    <row r="300" spans="1:6" s="21" customFormat="1" ht="12.75" customHeight="1" x14ac:dyDescent="0.2">
      <c r="A300" s="84"/>
      <c r="B300" s="85" t="s">
        <v>642</v>
      </c>
      <c r="C300" s="86" t="s">
        <v>643</v>
      </c>
      <c r="D300" s="83">
        <f>IF(D6&gt;=D299,D6-D299,0)</f>
        <v>8161840.990000017</v>
      </c>
      <c r="E300" s="83">
        <f>IF(E6&gt;=E299,E6-E299,0)</f>
        <v>10133650.719999999</v>
      </c>
      <c r="F300" s="87">
        <f t="shared" si="4"/>
        <v>124.15888440384792</v>
      </c>
    </row>
    <row r="301" spans="1:6" s="21" customFormat="1" ht="12.75" customHeight="1" x14ac:dyDescent="0.2">
      <c r="A301" s="84"/>
      <c r="B301" s="85" t="s">
        <v>644</v>
      </c>
      <c r="C301" s="86" t="s">
        <v>645</v>
      </c>
      <c r="D301" s="83">
        <f>IF(D299&gt;=D6,D299-D6,0)</f>
        <v>0</v>
      </c>
      <c r="E301" s="83">
        <f>IF(E299&gt;=E6,E299-E6,0)</f>
        <v>0</v>
      </c>
      <c r="F301" s="87" t="str">
        <f t="shared" si="4"/>
        <v>-</v>
      </c>
    </row>
    <row r="302" spans="1:6" s="21" customFormat="1" ht="12.75" customHeight="1" x14ac:dyDescent="0.2">
      <c r="A302" s="84" t="s">
        <v>646</v>
      </c>
      <c r="B302" s="85" t="s">
        <v>647</v>
      </c>
      <c r="C302" s="86" t="s">
        <v>646</v>
      </c>
      <c r="D302" s="107">
        <v>9385352.1799999997</v>
      </c>
      <c r="E302" s="107">
        <v>16967170.079999998</v>
      </c>
      <c r="F302" s="87">
        <f t="shared" si="4"/>
        <v>180.78352047520073</v>
      </c>
    </row>
    <row r="303" spans="1:6" s="21" customFormat="1" ht="12.75" customHeight="1" x14ac:dyDescent="0.2">
      <c r="A303" s="84" t="s">
        <v>648</v>
      </c>
      <c r="B303" s="85" t="s">
        <v>649</v>
      </c>
      <c r="C303" s="86" t="s">
        <v>648</v>
      </c>
      <c r="D303" s="107">
        <v>0</v>
      </c>
      <c r="E303" s="107">
        <v>0</v>
      </c>
      <c r="F303" s="87" t="str">
        <f t="shared" si="4"/>
        <v>-</v>
      </c>
    </row>
    <row r="304" spans="1:6" s="21" customFormat="1" ht="12.75" customHeight="1" x14ac:dyDescent="0.2">
      <c r="A304" s="84" t="s">
        <v>650</v>
      </c>
      <c r="B304" s="85" t="s">
        <v>651</v>
      </c>
      <c r="C304" s="86" t="s">
        <v>650</v>
      </c>
      <c r="D304" s="107">
        <v>4233976.0599999996</v>
      </c>
      <c r="E304" s="107">
        <v>4314221.58</v>
      </c>
      <c r="F304" s="87">
        <f t="shared" si="4"/>
        <v>101.89527571395858</v>
      </c>
    </row>
    <row r="305" spans="1:6" s="21" customFormat="1" ht="12" customHeight="1" x14ac:dyDescent="0.2">
      <c r="A305" s="84" t="s">
        <v>652</v>
      </c>
      <c r="B305" s="85" t="s">
        <v>653</v>
      </c>
      <c r="C305" s="86" t="s">
        <v>652</v>
      </c>
      <c r="D305" s="107">
        <v>0</v>
      </c>
      <c r="E305" s="107">
        <v>0</v>
      </c>
      <c r="F305" s="87" t="str">
        <f t="shared" si="4"/>
        <v>-</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5" t="s">
        <v>656</v>
      </c>
      <c r="B307" s="336"/>
      <c r="C307" s="102"/>
      <c r="D307" s="120"/>
      <c r="E307" s="120"/>
      <c r="F307" s="105"/>
    </row>
    <row r="308" spans="1:6" s="21" customFormat="1" ht="12.75" customHeight="1" x14ac:dyDescent="0.2">
      <c r="A308" s="84" t="s">
        <v>657</v>
      </c>
      <c r="B308" s="85" t="s">
        <v>658</v>
      </c>
      <c r="C308" s="86" t="s">
        <v>657</v>
      </c>
      <c r="D308" s="83">
        <f>D309+D321+D354+D358</f>
        <v>1952040.15</v>
      </c>
      <c r="E308" s="83">
        <f>E309+E321+E354+E358</f>
        <v>892857.37</v>
      </c>
      <c r="F308" s="87">
        <f t="shared" ref="F308:F339" si="5">IF(D308&lt;&gt;0,IF(E308/D308&gt;=100,"&gt;&gt;100",E308/D308*100),"-")</f>
        <v>45.739703151085294</v>
      </c>
    </row>
    <row r="309" spans="1:6" s="21" customFormat="1" ht="12.75" customHeight="1" x14ac:dyDescent="0.2">
      <c r="A309" s="84" t="s">
        <v>659</v>
      </c>
      <c r="B309" s="85" t="s">
        <v>660</v>
      </c>
      <c r="C309" s="86" t="s">
        <v>659</v>
      </c>
      <c r="D309" s="83">
        <f>D310+D314</f>
        <v>1882904.43</v>
      </c>
      <c r="E309" s="83">
        <f>E310+E314</f>
        <v>780958.38</v>
      </c>
      <c r="F309" s="87">
        <f t="shared" si="5"/>
        <v>41.476262286981822</v>
      </c>
    </row>
    <row r="310" spans="1:6" s="21" customFormat="1" ht="24" customHeight="1" x14ac:dyDescent="0.2">
      <c r="A310" s="84" t="s">
        <v>661</v>
      </c>
      <c r="B310" s="85" t="s">
        <v>662</v>
      </c>
      <c r="C310" s="86" t="s">
        <v>661</v>
      </c>
      <c r="D310" s="83">
        <f>SUM(D311:D313)</f>
        <v>1882904.43</v>
      </c>
      <c r="E310" s="83">
        <f>SUM(E311:E313)</f>
        <v>780958.38</v>
      </c>
      <c r="F310" s="87">
        <f t="shared" si="5"/>
        <v>41.476262286981822</v>
      </c>
    </row>
    <row r="311" spans="1:6" s="21" customFormat="1" ht="12.75" customHeight="1" x14ac:dyDescent="0.2">
      <c r="A311" s="84" t="s">
        <v>663</v>
      </c>
      <c r="B311" s="85" t="s">
        <v>664</v>
      </c>
      <c r="C311" s="86" t="s">
        <v>663</v>
      </c>
      <c r="D311" s="107">
        <v>1882904.43</v>
      </c>
      <c r="E311" s="107">
        <v>780958.38</v>
      </c>
      <c r="F311" s="87">
        <f t="shared" si="5"/>
        <v>41.476262286981822</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69135.72</v>
      </c>
      <c r="E321" s="83">
        <f>E322+E327+E336+E341+E346+E349</f>
        <v>111898.99</v>
      </c>
      <c r="F321" s="87">
        <f t="shared" si="5"/>
        <v>161.85408931880656</v>
      </c>
    </row>
    <row r="322" spans="1:6" s="21" customFormat="1" ht="12.75" customHeight="1" x14ac:dyDescent="0.2">
      <c r="A322" s="84" t="s">
        <v>685</v>
      </c>
      <c r="B322" s="85" t="s">
        <v>686</v>
      </c>
      <c r="C322" s="86" t="s">
        <v>685</v>
      </c>
      <c r="D322" s="83">
        <f>SUM(D323:D326)</f>
        <v>69135.72</v>
      </c>
      <c r="E322" s="83">
        <f>SUM(E323:E326)</f>
        <v>111898.99</v>
      </c>
      <c r="F322" s="87">
        <f t="shared" si="5"/>
        <v>161.85408931880656</v>
      </c>
    </row>
    <row r="323" spans="1:6" s="21" customFormat="1" ht="12.75" customHeight="1" x14ac:dyDescent="0.2">
      <c r="A323" s="84" t="s">
        <v>687</v>
      </c>
      <c r="B323" s="85" t="s">
        <v>688</v>
      </c>
      <c r="C323" s="86" t="s">
        <v>687</v>
      </c>
      <c r="D323" s="107">
        <v>67963.88</v>
      </c>
      <c r="E323" s="107">
        <v>33359.550000000003</v>
      </c>
      <c r="F323" s="87">
        <f t="shared" si="5"/>
        <v>49.084234154965841</v>
      </c>
    </row>
    <row r="324" spans="1:6" s="21" customFormat="1" ht="12.75" customHeight="1" x14ac:dyDescent="0.2">
      <c r="A324" s="84" t="s">
        <v>689</v>
      </c>
      <c r="B324" s="85" t="s">
        <v>690</v>
      </c>
      <c r="C324" s="86" t="s">
        <v>689</v>
      </c>
      <c r="D324" s="107">
        <v>1171.8399999999999</v>
      </c>
      <c r="E324" s="107">
        <v>78539.44</v>
      </c>
      <c r="F324" s="87">
        <f t="shared" si="5"/>
        <v>6702.2323866739498</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0</v>
      </c>
      <c r="E326" s="107">
        <v>0</v>
      </c>
      <c r="F326" s="87" t="str">
        <f t="shared" si="5"/>
        <v>-</v>
      </c>
    </row>
    <row r="327" spans="1:6" s="21" customFormat="1" ht="12.75" customHeight="1" x14ac:dyDescent="0.2">
      <c r="A327" s="84" t="s">
        <v>695</v>
      </c>
      <c r="B327" s="85" t="s">
        <v>696</v>
      </c>
      <c r="C327" s="86" t="s">
        <v>695</v>
      </c>
      <c r="D327" s="83">
        <f>SUM(D328:D335)</f>
        <v>0</v>
      </c>
      <c r="E327" s="83">
        <f>SUM(E328:E335)</f>
        <v>0</v>
      </c>
      <c r="F327" s="87" t="str">
        <f t="shared" si="5"/>
        <v>-</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0</v>
      </c>
      <c r="E332" s="111">
        <v>0</v>
      </c>
      <c r="F332" s="87" t="str">
        <f t="shared" si="5"/>
        <v>-</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7855228.9700000007</v>
      </c>
      <c r="E360" s="83">
        <f>E361+E373+E406+E410+E412</f>
        <v>12186530.140000001</v>
      </c>
      <c r="F360" s="87">
        <f t="shared" si="6"/>
        <v>155.13908234300649</v>
      </c>
    </row>
    <row r="361" spans="1:6" s="21" customFormat="1" ht="12.75" customHeight="1" x14ac:dyDescent="0.2">
      <c r="A361" s="84" t="s">
        <v>763</v>
      </c>
      <c r="B361" s="85" t="s">
        <v>764</v>
      </c>
      <c r="C361" s="86" t="s">
        <v>763</v>
      </c>
      <c r="D361" s="83">
        <f>D362+D366</f>
        <v>1059728.3799999999</v>
      </c>
      <c r="E361" s="83">
        <f>E362+E366</f>
        <v>290634.26</v>
      </c>
      <c r="F361" s="87">
        <f t="shared" si="6"/>
        <v>27.425354032700344</v>
      </c>
    </row>
    <row r="362" spans="1:6" s="21" customFormat="1" ht="12.75" customHeight="1" x14ac:dyDescent="0.2">
      <c r="A362" s="84" t="s">
        <v>765</v>
      </c>
      <c r="B362" s="85" t="s">
        <v>766</v>
      </c>
      <c r="C362" s="86" t="s">
        <v>765</v>
      </c>
      <c r="D362" s="83">
        <f>SUM(D363:D365)</f>
        <v>1053938.3799999999</v>
      </c>
      <c r="E362" s="83">
        <f>SUM(E363:E365)</f>
        <v>282459.26</v>
      </c>
      <c r="F362" s="87">
        <f t="shared" si="6"/>
        <v>26.800358100632032</v>
      </c>
    </row>
    <row r="363" spans="1:6" s="21" customFormat="1" ht="12.75" customHeight="1" x14ac:dyDescent="0.2">
      <c r="A363" s="84" t="s">
        <v>767</v>
      </c>
      <c r="B363" s="85" t="s">
        <v>664</v>
      </c>
      <c r="C363" s="86" t="s">
        <v>767</v>
      </c>
      <c r="D363" s="107">
        <v>1053938.3799999999</v>
      </c>
      <c r="E363" s="107">
        <v>282459.26</v>
      </c>
      <c r="F363" s="87">
        <f t="shared" si="6"/>
        <v>26.800358100632032</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5790</v>
      </c>
      <c r="E366" s="83">
        <f>SUM(E367:E372)</f>
        <v>8175</v>
      </c>
      <c r="F366" s="87">
        <f t="shared" si="6"/>
        <v>141.19170984455957</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5790</v>
      </c>
      <c r="E369" s="107">
        <v>8175</v>
      </c>
      <c r="F369" s="87">
        <f t="shared" si="6"/>
        <v>141.19170984455957</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0</v>
      </c>
      <c r="E372" s="107">
        <v>0</v>
      </c>
      <c r="F372" s="87" t="str">
        <f t="shared" ref="F372:F403" si="7">IF(D372&lt;&gt;0,IF(E372/D372&gt;=100,"&gt;&gt;100",E372/D372*100),"-")</f>
        <v>-</v>
      </c>
    </row>
    <row r="373" spans="1:6" s="21" customFormat="1" ht="24" customHeight="1" x14ac:dyDescent="0.2">
      <c r="A373" s="84" t="s">
        <v>779</v>
      </c>
      <c r="B373" s="108" t="s">
        <v>780</v>
      </c>
      <c r="C373" s="86" t="s">
        <v>779</v>
      </c>
      <c r="D373" s="83">
        <f>D374+D379+D388+D393+D398+D401</f>
        <v>6533595.6100000003</v>
      </c>
      <c r="E373" s="83">
        <f>E374+E379+E388+E393+E398+E401</f>
        <v>11678726.49</v>
      </c>
      <c r="F373" s="87">
        <f t="shared" si="7"/>
        <v>178.74884194125994</v>
      </c>
    </row>
    <row r="374" spans="1:6" s="21" customFormat="1" ht="12.75" customHeight="1" x14ac:dyDescent="0.2">
      <c r="A374" s="84" t="s">
        <v>781</v>
      </c>
      <c r="B374" s="85" t="s">
        <v>782</v>
      </c>
      <c r="C374" s="86" t="s">
        <v>781</v>
      </c>
      <c r="D374" s="83">
        <f>SUM(D375:D378)</f>
        <v>4809684.29</v>
      </c>
      <c r="E374" s="83">
        <f>SUM(E375:E378)</f>
        <v>10940629.15</v>
      </c>
      <c r="F374" s="87">
        <f t="shared" si="7"/>
        <v>227.47083780004198</v>
      </c>
    </row>
    <row r="375" spans="1:6" s="21" customFormat="1" ht="12.75" customHeight="1" x14ac:dyDescent="0.2">
      <c r="A375" s="84" t="s">
        <v>783</v>
      </c>
      <c r="B375" s="85" t="s">
        <v>688</v>
      </c>
      <c r="C375" s="86" t="s">
        <v>783</v>
      </c>
      <c r="D375" s="107">
        <v>798386.28</v>
      </c>
      <c r="E375" s="107">
        <v>486354.87</v>
      </c>
      <c r="F375" s="87">
        <f t="shared" si="7"/>
        <v>60.917237956544035</v>
      </c>
    </row>
    <row r="376" spans="1:6" s="21" customFormat="1" ht="12.75" customHeight="1" x14ac:dyDescent="0.2">
      <c r="A376" s="84" t="s">
        <v>784</v>
      </c>
      <c r="B376" s="85" t="s">
        <v>690</v>
      </c>
      <c r="C376" s="86" t="s">
        <v>784</v>
      </c>
      <c r="D376" s="107">
        <v>1414710.2</v>
      </c>
      <c r="E376" s="107">
        <v>5791236.6799999997</v>
      </c>
      <c r="F376" s="87">
        <f t="shared" si="7"/>
        <v>409.35851597026726</v>
      </c>
    </row>
    <row r="377" spans="1:6" s="21" customFormat="1" ht="12.75" customHeight="1" x14ac:dyDescent="0.2">
      <c r="A377" s="84" t="s">
        <v>785</v>
      </c>
      <c r="B377" s="85" t="s">
        <v>692</v>
      </c>
      <c r="C377" s="86" t="s">
        <v>785</v>
      </c>
      <c r="D377" s="107">
        <v>290532.09000000003</v>
      </c>
      <c r="E377" s="107">
        <v>1996397.99</v>
      </c>
      <c r="F377" s="87">
        <f t="shared" si="7"/>
        <v>687.15231766652687</v>
      </c>
    </row>
    <row r="378" spans="1:6" s="21" customFormat="1" ht="12.75" customHeight="1" x14ac:dyDescent="0.2">
      <c r="A378" s="84" t="s">
        <v>786</v>
      </c>
      <c r="B378" s="85" t="s">
        <v>694</v>
      </c>
      <c r="C378" s="86" t="s">
        <v>786</v>
      </c>
      <c r="D378" s="107">
        <v>2306055.7200000002</v>
      </c>
      <c r="E378" s="107">
        <v>2666639.61</v>
      </c>
      <c r="F378" s="87">
        <f t="shared" si="7"/>
        <v>115.63639104088949</v>
      </c>
    </row>
    <row r="379" spans="1:6" s="21" customFormat="1" ht="12.75" customHeight="1" x14ac:dyDescent="0.2">
      <c r="A379" s="84" t="s">
        <v>787</v>
      </c>
      <c r="B379" s="85" t="s">
        <v>788</v>
      </c>
      <c r="C379" s="86" t="s">
        <v>787</v>
      </c>
      <c r="D379" s="83">
        <f>SUM(D380:D387)</f>
        <v>1119891.9500000002</v>
      </c>
      <c r="E379" s="83">
        <f>SUM(E380:E387)</f>
        <v>351590.44</v>
      </c>
      <c r="F379" s="87">
        <f t="shared" si="7"/>
        <v>31.395032351112086</v>
      </c>
    </row>
    <row r="380" spans="1:6" s="21" customFormat="1" ht="12.75" customHeight="1" x14ac:dyDescent="0.2">
      <c r="A380" s="84" t="s">
        <v>789</v>
      </c>
      <c r="B380" s="85" t="s">
        <v>698</v>
      </c>
      <c r="C380" s="86" t="s">
        <v>789</v>
      </c>
      <c r="D380" s="107">
        <v>40115.11</v>
      </c>
      <c r="E380" s="107">
        <v>30377.1</v>
      </c>
      <c r="F380" s="87">
        <f t="shared" si="7"/>
        <v>75.724832862230713</v>
      </c>
    </row>
    <row r="381" spans="1:6" s="21" customFormat="1" ht="12.75" customHeight="1" x14ac:dyDescent="0.2">
      <c r="A381" s="84" t="s">
        <v>790</v>
      </c>
      <c r="B381" s="85" t="s">
        <v>791</v>
      </c>
      <c r="C381" s="86" t="s">
        <v>790</v>
      </c>
      <c r="D381" s="107">
        <v>2368.7199999999998</v>
      </c>
      <c r="E381" s="107">
        <v>6753.67</v>
      </c>
      <c r="F381" s="87">
        <f t="shared" si="7"/>
        <v>285.11896720591716</v>
      </c>
    </row>
    <row r="382" spans="1:6" s="21" customFormat="1" ht="12.75" customHeight="1" x14ac:dyDescent="0.2">
      <c r="A382" s="84" t="s">
        <v>792</v>
      </c>
      <c r="B382" s="85" t="s">
        <v>702</v>
      </c>
      <c r="C382" s="86" t="s">
        <v>792</v>
      </c>
      <c r="D382" s="107">
        <v>379066.32</v>
      </c>
      <c r="E382" s="107">
        <v>33884.61</v>
      </c>
      <c r="F382" s="87">
        <f t="shared" si="7"/>
        <v>8.9389661418614033</v>
      </c>
    </row>
    <row r="383" spans="1:6" s="21" customFormat="1" ht="12.75" customHeight="1" x14ac:dyDescent="0.2">
      <c r="A383" s="84" t="s">
        <v>793</v>
      </c>
      <c r="B383" s="85" t="s">
        <v>704</v>
      </c>
      <c r="C383" s="86" t="s">
        <v>793</v>
      </c>
      <c r="D383" s="107">
        <v>2805</v>
      </c>
      <c r="E383" s="107">
        <v>0</v>
      </c>
      <c r="F383" s="87">
        <f t="shared" si="7"/>
        <v>0</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0</v>
      </c>
      <c r="E385" s="107">
        <v>0</v>
      </c>
      <c r="F385" s="87" t="str">
        <f t="shared" si="7"/>
        <v>-</v>
      </c>
    </row>
    <row r="386" spans="1:6" s="21" customFormat="1" ht="12.75" customHeight="1" x14ac:dyDescent="0.2">
      <c r="A386" s="84" t="s">
        <v>796</v>
      </c>
      <c r="B386" s="108" t="s">
        <v>710</v>
      </c>
      <c r="C386" s="86" t="s">
        <v>796</v>
      </c>
      <c r="D386" s="107">
        <v>695536.8</v>
      </c>
      <c r="E386" s="107">
        <v>280575.06</v>
      </c>
      <c r="F386" s="87">
        <f t="shared" si="7"/>
        <v>40.339355157052793</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0</v>
      </c>
      <c r="E388" s="83">
        <f>SUM(E389:E392)</f>
        <v>0</v>
      </c>
      <c r="F388" s="87" t="str">
        <f t="shared" si="7"/>
        <v>-</v>
      </c>
    </row>
    <row r="389" spans="1:6" s="21" customFormat="1" ht="12.75" customHeight="1" x14ac:dyDescent="0.2">
      <c r="A389" s="84" t="s">
        <v>800</v>
      </c>
      <c r="B389" s="85" t="s">
        <v>716</v>
      </c>
      <c r="C389" s="86" t="s">
        <v>800</v>
      </c>
      <c r="D389" s="107">
        <v>0</v>
      </c>
      <c r="E389" s="107">
        <v>0</v>
      </c>
      <c r="F389" s="87" t="str">
        <f t="shared" si="7"/>
        <v>-</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0</v>
      </c>
      <c r="E393" s="83">
        <f>SUM(E394:E397)</f>
        <v>0</v>
      </c>
      <c r="F393" s="87" t="str">
        <f t="shared" si="7"/>
        <v>-</v>
      </c>
    </row>
    <row r="394" spans="1:6" s="21" customFormat="1" ht="12.75" customHeight="1" x14ac:dyDescent="0.2">
      <c r="A394" s="84" t="s">
        <v>806</v>
      </c>
      <c r="B394" s="85" t="s">
        <v>807</v>
      </c>
      <c r="C394" s="86" t="s">
        <v>806</v>
      </c>
      <c r="D394" s="107">
        <v>0</v>
      </c>
      <c r="E394" s="107">
        <v>0</v>
      </c>
      <c r="F394" s="87" t="str">
        <f t="shared" si="7"/>
        <v>-</v>
      </c>
    </row>
    <row r="395" spans="1:6" s="21" customFormat="1" ht="12.75" customHeight="1" x14ac:dyDescent="0.2">
      <c r="A395" s="84" t="s">
        <v>808</v>
      </c>
      <c r="B395" s="85" t="s">
        <v>728</v>
      </c>
      <c r="C395" s="86" t="s">
        <v>808</v>
      </c>
      <c r="D395" s="107">
        <v>0</v>
      </c>
      <c r="E395" s="107">
        <v>0</v>
      </c>
      <c r="F395" s="87" t="str">
        <f t="shared" si="7"/>
        <v>-</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604019.37</v>
      </c>
      <c r="E401" s="83">
        <f>SUM(E402:E405)</f>
        <v>386506.9</v>
      </c>
      <c r="F401" s="87">
        <f t="shared" si="7"/>
        <v>63.989156506686207</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0</v>
      </c>
      <c r="E403" s="107">
        <v>30888.75</v>
      </c>
      <c r="F403" s="87" t="str">
        <f t="shared" si="7"/>
        <v>-</v>
      </c>
    </row>
    <row r="404" spans="1:6" s="21" customFormat="1" ht="12.75" customHeight="1" x14ac:dyDescent="0.2">
      <c r="A404" s="84" t="s">
        <v>820</v>
      </c>
      <c r="B404" s="85" t="s">
        <v>746</v>
      </c>
      <c r="C404" s="86" t="s">
        <v>820</v>
      </c>
      <c r="D404" s="107">
        <v>272041.02</v>
      </c>
      <c r="E404" s="107">
        <v>154768.15</v>
      </c>
      <c r="F404" s="87">
        <f t="shared" ref="F404:F428" si="8">IF(D404&lt;&gt;0,IF(E404/D404&gt;=100,"&gt;&gt;100",E404/D404*100),"-")</f>
        <v>56.89147541058329</v>
      </c>
    </row>
    <row r="405" spans="1:6" s="21" customFormat="1" ht="12.75" customHeight="1" x14ac:dyDescent="0.2">
      <c r="A405" s="84" t="s">
        <v>821</v>
      </c>
      <c r="B405" s="85" t="s">
        <v>748</v>
      </c>
      <c r="C405" s="86" t="s">
        <v>821</v>
      </c>
      <c r="D405" s="107">
        <v>331978.34999999998</v>
      </c>
      <c r="E405" s="107">
        <v>200850</v>
      </c>
      <c r="F405" s="87">
        <f t="shared" si="8"/>
        <v>60.500933268690574</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261904.98</v>
      </c>
      <c r="E412" s="83">
        <f>SUM(E413:E416)</f>
        <v>217169.39</v>
      </c>
      <c r="F412" s="87">
        <f t="shared" si="8"/>
        <v>82.91915258732385</v>
      </c>
    </row>
    <row r="413" spans="1:6" s="21" customFormat="1" ht="12.75" customHeight="1" x14ac:dyDescent="0.2">
      <c r="A413" s="84" t="s">
        <v>834</v>
      </c>
      <c r="B413" s="85" t="s">
        <v>835</v>
      </c>
      <c r="C413" s="86" t="s">
        <v>834</v>
      </c>
      <c r="D413" s="107">
        <v>0</v>
      </c>
      <c r="E413" s="107">
        <v>0</v>
      </c>
      <c r="F413" s="87" t="str">
        <f t="shared" si="8"/>
        <v>-</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261904.98</v>
      </c>
      <c r="E416" s="107">
        <v>217169.39</v>
      </c>
      <c r="F416" s="87">
        <f t="shared" si="8"/>
        <v>82.91915258732385</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5903188.8200000003</v>
      </c>
      <c r="E418" s="83">
        <f>IF(E360&gt;=E308,E360-E308,0)</f>
        <v>11293672.770000001</v>
      </c>
      <c r="F418" s="87">
        <f t="shared" si="8"/>
        <v>191.31478111858874</v>
      </c>
    </row>
    <row r="419" spans="1:6" s="21" customFormat="1" ht="12.75" customHeight="1" x14ac:dyDescent="0.2">
      <c r="A419" s="84" t="s">
        <v>846</v>
      </c>
      <c r="B419" s="85" t="s">
        <v>847</v>
      </c>
      <c r="C419" s="86" t="s">
        <v>846</v>
      </c>
      <c r="D419" s="107">
        <v>650956.43000000005</v>
      </c>
      <c r="E419" s="107">
        <v>0</v>
      </c>
      <c r="F419" s="87">
        <f t="shared" si="8"/>
        <v>0</v>
      </c>
    </row>
    <row r="420" spans="1:6" s="21" customFormat="1" ht="12.75" customHeight="1" x14ac:dyDescent="0.2">
      <c r="A420" s="84" t="s">
        <v>848</v>
      </c>
      <c r="B420" s="85" t="s">
        <v>849</v>
      </c>
      <c r="C420" s="86" t="s">
        <v>848</v>
      </c>
      <c r="D420" s="107">
        <v>0</v>
      </c>
      <c r="E420" s="107">
        <v>5496887.3899999997</v>
      </c>
      <c r="F420" s="87" t="str">
        <f t="shared" si="8"/>
        <v>-</v>
      </c>
    </row>
    <row r="421" spans="1:6" s="21" customFormat="1" ht="12.75" customHeight="1" x14ac:dyDescent="0.2">
      <c r="A421" s="84" t="s">
        <v>850</v>
      </c>
      <c r="B421" s="85" t="s">
        <v>851</v>
      </c>
      <c r="C421" s="86" t="s">
        <v>850</v>
      </c>
      <c r="D421" s="107">
        <v>76628.3</v>
      </c>
      <c r="E421" s="107">
        <v>10977.63</v>
      </c>
      <c r="F421" s="87">
        <f t="shared" si="8"/>
        <v>14.325816963184618</v>
      </c>
    </row>
    <row r="422" spans="1:6" s="21" customFormat="1" ht="12.75" customHeight="1" x14ac:dyDescent="0.2">
      <c r="A422" s="84"/>
      <c r="B422" s="85" t="s">
        <v>852</v>
      </c>
      <c r="C422" s="86" t="s">
        <v>853</v>
      </c>
      <c r="D422" s="83">
        <f>D6+D308</f>
        <v>67533030.790000021</v>
      </c>
      <c r="E422" s="83">
        <f>E6+E308</f>
        <v>77109511.410000011</v>
      </c>
      <c r="F422" s="87">
        <f t="shared" si="8"/>
        <v>114.18043956857041</v>
      </c>
    </row>
    <row r="423" spans="1:6" s="21" customFormat="1" ht="12.75" customHeight="1" x14ac:dyDescent="0.2">
      <c r="A423" s="84"/>
      <c r="B423" s="85" t="s">
        <v>854</v>
      </c>
      <c r="C423" s="86" t="s">
        <v>855</v>
      </c>
      <c r="D423" s="83">
        <f>D299+D360</f>
        <v>65274378.619999997</v>
      </c>
      <c r="E423" s="83">
        <f>E299+E360</f>
        <v>78269533.460000008</v>
      </c>
      <c r="F423" s="87">
        <f t="shared" si="8"/>
        <v>119.90850792414638</v>
      </c>
    </row>
    <row r="424" spans="1:6" s="21" customFormat="1" ht="12.75" customHeight="1" x14ac:dyDescent="0.2">
      <c r="A424" s="84"/>
      <c r="B424" s="85" t="s">
        <v>856</v>
      </c>
      <c r="C424" s="86" t="s">
        <v>857</v>
      </c>
      <c r="D424" s="83">
        <f>IF(D422&gt;=D423,D422-D423,0)</f>
        <v>2258652.1700000241</v>
      </c>
      <c r="E424" s="83">
        <f>IF(E422&gt;=E423,E422-E423,0)</f>
        <v>0</v>
      </c>
      <c r="F424" s="87">
        <f t="shared" si="8"/>
        <v>0</v>
      </c>
    </row>
    <row r="425" spans="1:6" s="21" customFormat="1" ht="12.75" customHeight="1" x14ac:dyDescent="0.2">
      <c r="A425" s="84"/>
      <c r="B425" s="85" t="s">
        <v>858</v>
      </c>
      <c r="C425" s="86" t="s">
        <v>859</v>
      </c>
      <c r="D425" s="83">
        <f>IF(D423&gt;=D422,D423-D422,0)</f>
        <v>0</v>
      </c>
      <c r="E425" s="83">
        <f>IF(E423&gt;=E422,E423-E422,0)</f>
        <v>1160022.049999997</v>
      </c>
      <c r="F425" s="87" t="str">
        <f t="shared" si="8"/>
        <v>-</v>
      </c>
    </row>
    <row r="426" spans="1:6" s="21" customFormat="1" ht="12.75" customHeight="1" x14ac:dyDescent="0.2">
      <c r="A426" s="121" t="s">
        <v>860</v>
      </c>
      <c r="B426" s="108" t="s">
        <v>861</v>
      </c>
      <c r="C426" s="122" t="s">
        <v>862</v>
      </c>
      <c r="D426" s="83">
        <f>IF(D302-D303+D419-D420&gt;=0,D302-D303+D419-D420,0)</f>
        <v>10036308.609999999</v>
      </c>
      <c r="E426" s="83">
        <f>IF(E302-E303+E419-E420&gt;=0,E302-E303+E419-E420,0)</f>
        <v>11470282.689999998</v>
      </c>
      <c r="F426" s="87">
        <f t="shared" si="8"/>
        <v>114.28786355345044</v>
      </c>
    </row>
    <row r="427" spans="1:6" s="21" customFormat="1" ht="12.75" customHeight="1" x14ac:dyDescent="0.2">
      <c r="A427" s="121" t="s">
        <v>860</v>
      </c>
      <c r="B427" s="85" t="s">
        <v>863</v>
      </c>
      <c r="C427" s="122" t="s">
        <v>864</v>
      </c>
      <c r="D427" s="83">
        <f>IF(D303-D302+D420-D419&gt;=0,D303-D302+D420-D419,0)</f>
        <v>0</v>
      </c>
      <c r="E427" s="83">
        <f>IF(E303-E302+E420-E419&gt;=0,E303-E302+E420-E419,0)</f>
        <v>0</v>
      </c>
      <c r="F427" s="87" t="str">
        <f t="shared" si="8"/>
        <v>-</v>
      </c>
    </row>
    <row r="428" spans="1:6" s="21" customFormat="1" ht="24" customHeight="1" x14ac:dyDescent="0.2">
      <c r="A428" s="115" t="s">
        <v>865</v>
      </c>
      <c r="B428" s="116" t="s">
        <v>866</v>
      </c>
      <c r="C428" s="117" t="s">
        <v>867</v>
      </c>
      <c r="D428" s="123">
        <f>D304+D421</f>
        <v>4310604.3599999994</v>
      </c>
      <c r="E428" s="123">
        <f>E304+E421</f>
        <v>4325199.21</v>
      </c>
      <c r="F428" s="119">
        <f t="shared" si="8"/>
        <v>100.33858013357553</v>
      </c>
    </row>
    <row r="429" spans="1:6" s="151" customFormat="1" ht="20.100000000000001" customHeight="1" x14ac:dyDescent="0.2">
      <c r="A429" s="335" t="s">
        <v>868</v>
      </c>
      <c r="B429" s="336"/>
      <c r="C429" s="102"/>
      <c r="D429" s="120"/>
      <c r="E429" s="120"/>
      <c r="F429" s="105"/>
    </row>
    <row r="430" spans="1:6" s="21" customFormat="1" ht="12.75" customHeight="1" x14ac:dyDescent="0.2">
      <c r="A430" s="84" t="s">
        <v>869</v>
      </c>
      <c r="B430" s="85" t="s">
        <v>870</v>
      </c>
      <c r="C430" s="86" t="s">
        <v>869</v>
      </c>
      <c r="D430" s="83">
        <f>D431+D466+D479+D491+D522</f>
        <v>0</v>
      </c>
      <c r="E430" s="83">
        <f>E431+E466+E479+E491+E522</f>
        <v>1483242.89</v>
      </c>
      <c r="F430" s="87" t="str">
        <f t="shared" ref="F430:F493" si="9">IF(D430&lt;&gt;0,IF(E430/D430&gt;=100,"&gt;&gt;100",E430/D430*100),"-")</f>
        <v>-</v>
      </c>
    </row>
    <row r="431" spans="1:6" s="21" customFormat="1" ht="24" customHeight="1" x14ac:dyDescent="0.2">
      <c r="A431" s="84" t="s">
        <v>871</v>
      </c>
      <c r="B431" s="113" t="s">
        <v>872</v>
      </c>
      <c r="C431" s="86" t="s">
        <v>871</v>
      </c>
      <c r="D431" s="83">
        <f>D432+D437+D440+D444+D445+D452+D457+D465</f>
        <v>0</v>
      </c>
      <c r="E431" s="83">
        <f>E432+E437+E440+E444+E445+E452+E457+E465</f>
        <v>0</v>
      </c>
      <c r="F431" s="87" t="str">
        <f t="shared" si="9"/>
        <v>-</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0</v>
      </c>
      <c r="E437" s="83">
        <f>SUM(E438:E439)</f>
        <v>0</v>
      </c>
      <c r="F437" s="87" t="str">
        <f t="shared" si="9"/>
        <v>-</v>
      </c>
    </row>
    <row r="438" spans="1:6" s="21" customFormat="1" ht="24" customHeight="1" x14ac:dyDescent="0.2">
      <c r="A438" s="84" t="s">
        <v>885</v>
      </c>
      <c r="B438" s="108" t="s">
        <v>886</v>
      </c>
      <c r="C438" s="86" t="s">
        <v>885</v>
      </c>
      <c r="D438" s="107">
        <v>0</v>
      </c>
      <c r="E438" s="107">
        <v>0</v>
      </c>
      <c r="F438" s="87" t="str">
        <f t="shared" si="9"/>
        <v>-</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109274</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109274</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0</v>
      </c>
      <c r="E491" s="83">
        <f>E492+E497+E501+E502+E509+E514</f>
        <v>1373968.89</v>
      </c>
      <c r="F491" s="87" t="str">
        <f t="shared" si="9"/>
        <v>-</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0</v>
      </c>
      <c r="E497" s="83">
        <f>SUM(E498:E500)</f>
        <v>0</v>
      </c>
      <c r="F497" s="87" t="str">
        <f t="shared" si="10"/>
        <v>-</v>
      </c>
    </row>
    <row r="498" spans="1:6" s="21" customFormat="1" ht="12.75" customHeight="1" x14ac:dyDescent="0.2">
      <c r="A498" s="84" t="s">
        <v>1005</v>
      </c>
      <c r="B498" s="85" t="s">
        <v>1006</v>
      </c>
      <c r="C498" s="86" t="s">
        <v>1005</v>
      </c>
      <c r="D498" s="107">
        <v>0</v>
      </c>
      <c r="E498" s="107">
        <v>0</v>
      </c>
      <c r="F498" s="87" t="str">
        <f t="shared" si="10"/>
        <v>-</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1373968.89</v>
      </c>
      <c r="F502" s="87" t="str">
        <f t="shared" si="10"/>
        <v>-</v>
      </c>
    </row>
    <row r="503" spans="1:6" s="21" customFormat="1" ht="12.75" customHeight="1" x14ac:dyDescent="0.2">
      <c r="A503" s="84" t="s">
        <v>1015</v>
      </c>
      <c r="B503" s="85" t="s">
        <v>1016</v>
      </c>
      <c r="C503" s="86" t="s">
        <v>1015</v>
      </c>
      <c r="D503" s="107">
        <v>0</v>
      </c>
      <c r="E503" s="107">
        <v>1373968.89</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846486.34</v>
      </c>
      <c r="E535" s="83">
        <f>E536+E571+E584+E597+E629</f>
        <v>501407.04</v>
      </c>
      <c r="F535" s="87">
        <f t="shared" si="10"/>
        <v>59.233919829113837</v>
      </c>
    </row>
    <row r="536" spans="1:6" s="21" customFormat="1" ht="24" customHeight="1" x14ac:dyDescent="0.2">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0</v>
      </c>
      <c r="E584" s="83">
        <f>E585+E589+E591+E594</f>
        <v>0</v>
      </c>
      <c r="F584" s="87" t="str">
        <f t="shared" si="11"/>
        <v>-</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0</v>
      </c>
      <c r="E589" s="83">
        <f>E590</f>
        <v>0</v>
      </c>
      <c r="F589" s="87" t="str">
        <f t="shared" si="11"/>
        <v>-</v>
      </c>
    </row>
    <row r="590" spans="1:6" s="21" customFormat="1" ht="12.75" customHeight="1" x14ac:dyDescent="0.2">
      <c r="A590" s="84" t="s">
        <v>1181</v>
      </c>
      <c r="B590" s="106" t="s">
        <v>1182</v>
      </c>
      <c r="C590" s="86" t="s">
        <v>1181</v>
      </c>
      <c r="D590" s="107">
        <v>0</v>
      </c>
      <c r="E590" s="107">
        <v>0</v>
      </c>
      <c r="F590" s="87" t="str">
        <f t="shared" si="11"/>
        <v>-</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0</v>
      </c>
      <c r="F594" s="87" t="str">
        <f t="shared" si="11"/>
        <v>-</v>
      </c>
    </row>
    <row r="595" spans="1:6" s="21" customFormat="1" ht="12.75" customHeight="1" x14ac:dyDescent="0.2">
      <c r="A595" s="84" t="s">
        <v>1191</v>
      </c>
      <c r="B595" s="85" t="s">
        <v>988</v>
      </c>
      <c r="C595" s="86" t="s">
        <v>1191</v>
      </c>
      <c r="D595" s="107">
        <v>0</v>
      </c>
      <c r="E595" s="107">
        <v>0</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846486.34</v>
      </c>
      <c r="E597" s="83">
        <f>E598+E603+E607+E609+E616+E621</f>
        <v>501407.04</v>
      </c>
      <c r="F597" s="87">
        <f t="shared" si="11"/>
        <v>59.233919829113837</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0</v>
      </c>
      <c r="E603" s="83">
        <f>SUM(E604:E606)</f>
        <v>0</v>
      </c>
      <c r="F603" s="87" t="str">
        <f t="shared" si="11"/>
        <v>-</v>
      </c>
    </row>
    <row r="604" spans="1:6" s="21" customFormat="1" ht="12.75" customHeight="1" x14ac:dyDescent="0.2">
      <c r="A604" s="84" t="s">
        <v>1207</v>
      </c>
      <c r="B604" s="85" t="s">
        <v>1208</v>
      </c>
      <c r="C604" s="86" t="s">
        <v>1207</v>
      </c>
      <c r="D604" s="107">
        <v>0</v>
      </c>
      <c r="E604" s="107">
        <v>0</v>
      </c>
      <c r="F604" s="87" t="str">
        <f t="shared" si="11"/>
        <v>-</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501407.04</v>
      </c>
      <c r="E609" s="83">
        <f>SUM(E610:E615)</f>
        <v>501407.04</v>
      </c>
      <c r="F609" s="87">
        <f t="shared" si="11"/>
        <v>100</v>
      </c>
    </row>
    <row r="610" spans="1:6" s="21" customFormat="1" ht="24" customHeight="1" x14ac:dyDescent="0.2">
      <c r="A610" s="84" t="s">
        <v>1219</v>
      </c>
      <c r="B610" s="85" t="s">
        <v>1220</v>
      </c>
      <c r="C610" s="86" t="s">
        <v>1219</v>
      </c>
      <c r="D610" s="107">
        <v>501407.04</v>
      </c>
      <c r="E610" s="107">
        <v>501407.04</v>
      </c>
      <c r="F610" s="87">
        <f t="shared" si="11"/>
        <v>100</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345079.3</v>
      </c>
      <c r="E616" s="83">
        <f>SUM(E617:E620)</f>
        <v>0</v>
      </c>
      <c r="F616" s="87">
        <f t="shared" si="11"/>
        <v>0</v>
      </c>
    </row>
    <row r="617" spans="1:6" s="21" customFormat="1" ht="24" customHeight="1" x14ac:dyDescent="0.2">
      <c r="A617" s="84" t="s">
        <v>1233</v>
      </c>
      <c r="B617" s="108" t="s">
        <v>1234</v>
      </c>
      <c r="C617" s="86" t="s">
        <v>1233</v>
      </c>
      <c r="D617" s="107">
        <v>345079.3</v>
      </c>
      <c r="E617" s="107">
        <v>0</v>
      </c>
      <c r="F617" s="87">
        <f t="shared" si="11"/>
        <v>0</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0</v>
      </c>
      <c r="E621" s="83">
        <f>SUM(E622:E628)</f>
        <v>0</v>
      </c>
      <c r="F621" s="87" t="str">
        <f t="shared" si="11"/>
        <v>-</v>
      </c>
    </row>
    <row r="622" spans="1:6" s="21" customFormat="1" ht="12.75" customHeight="1" x14ac:dyDescent="0.2">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981835.84999999986</v>
      </c>
      <c r="F639" s="87" t="str">
        <f t="shared" si="12"/>
        <v>-</v>
      </c>
    </row>
    <row r="640" spans="1:6" s="21" customFormat="1" ht="12.75" customHeight="1" x14ac:dyDescent="0.2">
      <c r="A640" s="84"/>
      <c r="B640" s="85" t="s">
        <v>1279</v>
      </c>
      <c r="C640" s="86" t="s">
        <v>1280</v>
      </c>
      <c r="D640" s="83">
        <f>IF(D535-D430&gt;=0,D535-D430,0)</f>
        <v>846486.34</v>
      </c>
      <c r="E640" s="83">
        <f>IF(E535-E430&gt;=0,E535-E430,0)</f>
        <v>0</v>
      </c>
      <c r="F640" s="87">
        <f t="shared" si="12"/>
        <v>0</v>
      </c>
    </row>
    <row r="641" spans="1:6" s="21" customFormat="1" ht="12.75" customHeight="1" x14ac:dyDescent="0.2">
      <c r="A641" s="84" t="s">
        <v>1281</v>
      </c>
      <c r="B641" s="85" t="s">
        <v>1282</v>
      </c>
      <c r="C641" s="86" t="s">
        <v>1281</v>
      </c>
      <c r="D641" s="107">
        <v>0</v>
      </c>
      <c r="E641" s="107">
        <v>0</v>
      </c>
      <c r="F641" s="87" t="str">
        <f t="shared" si="12"/>
        <v>-</v>
      </c>
    </row>
    <row r="642" spans="1:6" s="21" customFormat="1" ht="12.75" customHeight="1" x14ac:dyDescent="0.2">
      <c r="A642" s="84" t="s">
        <v>1283</v>
      </c>
      <c r="B642" s="85" t="s">
        <v>1284</v>
      </c>
      <c r="C642" s="86" t="s">
        <v>1283</v>
      </c>
      <c r="D642" s="107">
        <v>786601.21</v>
      </c>
      <c r="E642" s="107">
        <v>786601.21</v>
      </c>
      <c r="F642" s="87">
        <f t="shared" si="12"/>
        <v>100</v>
      </c>
    </row>
    <row r="643" spans="1:6" s="21" customFormat="1" ht="12.75" customHeight="1" x14ac:dyDescent="0.2">
      <c r="A643" s="84"/>
      <c r="B643" s="85" t="s">
        <v>1285</v>
      </c>
      <c r="C643" s="86" t="s">
        <v>1286</v>
      </c>
      <c r="D643" s="83">
        <f>D422+D430</f>
        <v>67533030.790000021</v>
      </c>
      <c r="E643" s="83">
        <f>E422+E430</f>
        <v>78592754.300000012</v>
      </c>
      <c r="F643" s="87">
        <f t="shared" si="12"/>
        <v>116.37676168331788</v>
      </c>
    </row>
    <row r="644" spans="1:6" s="21" customFormat="1" ht="12.75" customHeight="1" x14ac:dyDescent="0.2">
      <c r="A644" s="84"/>
      <c r="B644" s="85" t="s">
        <v>1287</v>
      </c>
      <c r="C644" s="86" t="s">
        <v>1288</v>
      </c>
      <c r="D644" s="83">
        <f>D423+D535</f>
        <v>66120864.960000001</v>
      </c>
      <c r="E644" s="83">
        <f>E423+E535</f>
        <v>78770940.500000015</v>
      </c>
      <c r="F644" s="87">
        <f t="shared" si="12"/>
        <v>119.13174539935724</v>
      </c>
    </row>
    <row r="645" spans="1:6" s="21" customFormat="1" ht="12.75" customHeight="1" x14ac:dyDescent="0.2">
      <c r="A645" s="84"/>
      <c r="B645" s="85" t="s">
        <v>1289</v>
      </c>
      <c r="C645" s="86" t="s">
        <v>1290</v>
      </c>
      <c r="D645" s="83">
        <f>IF(D643&gt;=D644,D643-D644,0)</f>
        <v>1412165.8300000206</v>
      </c>
      <c r="E645" s="83">
        <f>IF(E643&gt;=E644,E643-E644,0)</f>
        <v>0</v>
      </c>
      <c r="F645" s="87">
        <f t="shared" si="12"/>
        <v>0</v>
      </c>
    </row>
    <row r="646" spans="1:6" s="21" customFormat="1" ht="12.75" customHeight="1" x14ac:dyDescent="0.2">
      <c r="A646" s="84"/>
      <c r="B646" s="85" t="s">
        <v>1291</v>
      </c>
      <c r="C646" s="86" t="s">
        <v>1292</v>
      </c>
      <c r="D646" s="83">
        <f>IF(D644&gt;=D643,D644-D643,0)</f>
        <v>0</v>
      </c>
      <c r="E646" s="83">
        <f>IF(E644&gt;=E643,E644-E643,0)</f>
        <v>178186.20000000298</v>
      </c>
      <c r="F646" s="87" t="str">
        <f t="shared" si="12"/>
        <v>-</v>
      </c>
    </row>
    <row r="647" spans="1:6" s="21" customFormat="1" ht="24" customHeight="1" x14ac:dyDescent="0.2">
      <c r="A647" s="121" t="s">
        <v>1293</v>
      </c>
      <c r="B647" s="85" t="s">
        <v>1294</v>
      </c>
      <c r="C647" s="122" t="s">
        <v>1293</v>
      </c>
      <c r="D647" s="83">
        <f>IF(D426-D427+D641-D642&gt;=0,D426-D427+D641-D642,0)</f>
        <v>9249707.3999999985</v>
      </c>
      <c r="E647" s="83">
        <f>IF(E426-E427+E641-E642&gt;=0,E426-E427+E641-E642,0)</f>
        <v>10683681.479999997</v>
      </c>
      <c r="F647" s="87">
        <f t="shared" si="12"/>
        <v>115.5029128813307</v>
      </c>
    </row>
    <row r="648" spans="1:6" s="21" customFormat="1" ht="24" customHeight="1" x14ac:dyDescent="0.2">
      <c r="A648" s="121" t="s">
        <v>1295</v>
      </c>
      <c r="B648" s="85" t="s">
        <v>1296</v>
      </c>
      <c r="C648" s="122" t="s">
        <v>1295</v>
      </c>
      <c r="D648" s="83">
        <f>IF(D427-D426+D642-D641&gt;=0,D427-D426+D642-D641,0)</f>
        <v>0</v>
      </c>
      <c r="E648" s="83">
        <f>IF(E427-E426+E642-E641&gt;=0,E427-E426+E642-E641,0)</f>
        <v>0</v>
      </c>
      <c r="F648" s="87" t="str">
        <f t="shared" si="12"/>
        <v>-</v>
      </c>
    </row>
    <row r="649" spans="1:6" s="21" customFormat="1" ht="24" customHeight="1" x14ac:dyDescent="0.2">
      <c r="A649" s="84"/>
      <c r="B649" s="85" t="s">
        <v>1297</v>
      </c>
      <c r="C649" s="86" t="s">
        <v>1298</v>
      </c>
      <c r="D649" s="83">
        <f>IF(D645+D647-D646-D648&gt;=0,D645+D647-D646-D648,0)</f>
        <v>10661873.230000019</v>
      </c>
      <c r="E649" s="83">
        <f>IF(E645+E647-E646-E648&gt;=0,E645+E647-E646-E648,0)</f>
        <v>10505495.279999994</v>
      </c>
      <c r="F649" s="87">
        <f t="shared" si="12"/>
        <v>98.533297605152399</v>
      </c>
    </row>
    <row r="650" spans="1:6" s="21" customFormat="1" ht="24" customHeight="1" x14ac:dyDescent="0.2">
      <c r="A650" s="84"/>
      <c r="B650" s="85" t="s">
        <v>1299</v>
      </c>
      <c r="C650" s="86" t="s">
        <v>1300</v>
      </c>
      <c r="D650" s="83">
        <f>IF(D646+D648-D645-D647&gt;=0,D646+D648-D645-D647,0)</f>
        <v>0</v>
      </c>
      <c r="E650" s="83">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5" t="s">
        <v>1303</v>
      </c>
      <c r="B652" s="336"/>
      <c r="C652" s="102"/>
      <c r="D652" s="120"/>
      <c r="E652" s="120"/>
      <c r="F652" s="105"/>
    </row>
    <row r="653" spans="1:6" s="21" customFormat="1" ht="12.75" customHeight="1" x14ac:dyDescent="0.2">
      <c r="A653" s="84" t="s">
        <v>1304</v>
      </c>
      <c r="B653" s="85" t="s">
        <v>1305</v>
      </c>
      <c r="C653" s="86" t="s">
        <v>1306</v>
      </c>
      <c r="D653" s="107">
        <v>13776963.6</v>
      </c>
      <c r="E653" s="107">
        <v>17763615.379999999</v>
      </c>
      <c r="F653" s="87">
        <f t="shared" ref="F653:F716" si="13">IF(D653&lt;&gt;0,IF(E653/D653&gt;=100,"&gt;&gt;100",E653/D653*100),"-")</f>
        <v>128.9370858176616</v>
      </c>
    </row>
    <row r="654" spans="1:6" s="21" customFormat="1" ht="12.75" customHeight="1" x14ac:dyDescent="0.2">
      <c r="A654" s="84" t="s">
        <v>1307</v>
      </c>
      <c r="B654" s="85" t="s">
        <v>1308</v>
      </c>
      <c r="C654" s="86" t="s">
        <v>1307</v>
      </c>
      <c r="D654" s="107">
        <v>106601016.14</v>
      </c>
      <c r="E654" s="107">
        <v>161567443.28</v>
      </c>
      <c r="F654" s="87">
        <f t="shared" si="13"/>
        <v>151.56276096637967</v>
      </c>
    </row>
    <row r="655" spans="1:6" s="21" customFormat="1" ht="12.75" customHeight="1" x14ac:dyDescent="0.2">
      <c r="A655" s="84" t="s">
        <v>1309</v>
      </c>
      <c r="B655" s="85" t="s">
        <v>1310</v>
      </c>
      <c r="C655" s="86" t="s">
        <v>1309</v>
      </c>
      <c r="D655" s="107">
        <v>102614364.36</v>
      </c>
      <c r="E655" s="107">
        <v>161640190.74000001</v>
      </c>
      <c r="F655" s="87">
        <f t="shared" si="13"/>
        <v>157.52199192397745</v>
      </c>
    </row>
    <row r="656" spans="1:6" s="21" customFormat="1" ht="24" customHeight="1" x14ac:dyDescent="0.2">
      <c r="A656" s="84" t="s">
        <v>1304</v>
      </c>
      <c r="B656" s="85" t="s">
        <v>1311</v>
      </c>
      <c r="C656" s="86" t="s">
        <v>1312</v>
      </c>
      <c r="D656" s="83">
        <f>+D653+D654-D655</f>
        <v>17763615.379999995</v>
      </c>
      <c r="E656" s="83">
        <f>+E653+E654-E655</f>
        <v>17690867.919999987</v>
      </c>
      <c r="F656" s="87">
        <f t="shared" si="13"/>
        <v>99.590469291054831</v>
      </c>
    </row>
    <row r="657" spans="1:6" s="21" customFormat="1" ht="24" customHeight="1" x14ac:dyDescent="0.2">
      <c r="A657" s="84"/>
      <c r="B657" s="85" t="s">
        <v>1313</v>
      </c>
      <c r="C657" s="86" t="s">
        <v>1314</v>
      </c>
      <c r="D657" s="124">
        <v>201</v>
      </c>
      <c r="E657" s="124">
        <v>209</v>
      </c>
      <c r="F657" s="87">
        <f t="shared" si="13"/>
        <v>103.98009950248756</v>
      </c>
    </row>
    <row r="658" spans="1:6" s="21" customFormat="1" ht="24" customHeight="1" x14ac:dyDescent="0.2">
      <c r="A658" s="84"/>
      <c r="B658" s="85" t="s">
        <v>1315</v>
      </c>
      <c r="C658" s="86" t="s">
        <v>1316</v>
      </c>
      <c r="D658" s="124">
        <v>0</v>
      </c>
      <c r="E658" s="124">
        <v>0</v>
      </c>
      <c r="F658" s="87" t="str">
        <f t="shared" si="13"/>
        <v>-</v>
      </c>
    </row>
    <row r="659" spans="1:6" s="21" customFormat="1" ht="12.75" customHeight="1" x14ac:dyDescent="0.2">
      <c r="A659" s="84"/>
      <c r="B659" s="85" t="s">
        <v>1317</v>
      </c>
      <c r="C659" s="86" t="s">
        <v>1318</v>
      </c>
      <c r="D659" s="124">
        <v>179</v>
      </c>
      <c r="E659" s="124">
        <v>188</v>
      </c>
      <c r="F659" s="87">
        <f t="shared" si="13"/>
        <v>105.02793296089385</v>
      </c>
    </row>
    <row r="660" spans="1:6" s="21" customFormat="1" ht="12.75" customHeight="1" x14ac:dyDescent="0.2">
      <c r="A660" s="84"/>
      <c r="B660" s="85" t="s">
        <v>1319</v>
      </c>
      <c r="C660" s="86" t="s">
        <v>1320</v>
      </c>
      <c r="D660" s="124">
        <v>0</v>
      </c>
      <c r="E660" s="124">
        <v>0</v>
      </c>
      <c r="F660" s="87" t="str">
        <f t="shared" si="13"/>
        <v>-</v>
      </c>
    </row>
    <row r="661" spans="1:6" s="21" customFormat="1" ht="24" customHeight="1" x14ac:dyDescent="0.2">
      <c r="A661" s="84" t="s">
        <v>1321</v>
      </c>
      <c r="B661" s="85" t="s">
        <v>1322</v>
      </c>
      <c r="C661" s="86" t="s">
        <v>1323</v>
      </c>
      <c r="D661" s="107">
        <v>1430445.73</v>
      </c>
      <c r="E661" s="107">
        <v>1620017.29</v>
      </c>
      <c r="F661" s="87">
        <f t="shared" si="13"/>
        <v>113.25262161466271</v>
      </c>
    </row>
    <row r="662" spans="1:6" s="21" customFormat="1" ht="12.75" customHeight="1" x14ac:dyDescent="0.2">
      <c r="A662" s="109" t="s">
        <v>1324</v>
      </c>
      <c r="B662" s="106" t="s">
        <v>1325</v>
      </c>
      <c r="C662" s="110" t="s">
        <v>1324</v>
      </c>
      <c r="D662" s="111">
        <v>1230639.8999999999</v>
      </c>
      <c r="E662" s="111">
        <v>1213781.17</v>
      </c>
      <c r="F662" s="112">
        <f t="shared" si="13"/>
        <v>98.630084235039021</v>
      </c>
    </row>
    <row r="663" spans="1:6" s="21" customFormat="1" ht="12.75" customHeight="1" x14ac:dyDescent="0.2">
      <c r="A663" s="109" t="s">
        <v>1326</v>
      </c>
      <c r="B663" s="106" t="s">
        <v>1327</v>
      </c>
      <c r="C663" s="110" t="s">
        <v>1326</v>
      </c>
      <c r="D663" s="111">
        <v>0</v>
      </c>
      <c r="E663" s="111">
        <v>228010.07</v>
      </c>
      <c r="F663" s="112" t="str">
        <f t="shared" si="13"/>
        <v>-</v>
      </c>
    </row>
    <row r="664" spans="1:6" s="21" customFormat="1" ht="12.75" customHeight="1" x14ac:dyDescent="0.2">
      <c r="A664" s="109" t="s">
        <v>1328</v>
      </c>
      <c r="B664" s="106" t="s">
        <v>1329</v>
      </c>
      <c r="C664" s="110" t="s">
        <v>1328</v>
      </c>
      <c r="D664" s="111">
        <v>3210988.57</v>
      </c>
      <c r="E664" s="111">
        <v>3467666.91</v>
      </c>
      <c r="F664" s="112">
        <f t="shared" si="13"/>
        <v>107.99374816834057</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v>0</v>
      </c>
      <c r="E666" s="111">
        <v>0</v>
      </c>
      <c r="F666" s="112" t="str">
        <f t="shared" si="13"/>
        <v>-</v>
      </c>
    </row>
    <row r="667" spans="1:6" s="21" customFormat="1" ht="12.75" customHeight="1" x14ac:dyDescent="0.2">
      <c r="A667" s="109" t="s">
        <v>1334</v>
      </c>
      <c r="B667" s="106" t="s">
        <v>1335</v>
      </c>
      <c r="C667" s="110" t="s">
        <v>1334</v>
      </c>
      <c r="D667" s="111">
        <v>6620.63</v>
      </c>
      <c r="E667" s="111">
        <v>1051.19</v>
      </c>
      <c r="F667" s="112">
        <f t="shared" si="13"/>
        <v>15.877492021152065</v>
      </c>
    </row>
    <row r="668" spans="1:6" s="21" customFormat="1" ht="12.75" customHeight="1" x14ac:dyDescent="0.2">
      <c r="A668" s="109" t="s">
        <v>1336</v>
      </c>
      <c r="B668" s="106" t="s">
        <v>1337</v>
      </c>
      <c r="C668" s="110" t="s">
        <v>1336</v>
      </c>
      <c r="D668" s="111">
        <v>0</v>
      </c>
      <c r="E668" s="111">
        <v>0</v>
      </c>
      <c r="F668" s="112" t="str">
        <f t="shared" si="13"/>
        <v>-</v>
      </c>
    </row>
    <row r="669" spans="1:6" s="21" customFormat="1" ht="12.75" customHeight="1" x14ac:dyDescent="0.2">
      <c r="A669" s="84" t="s">
        <v>1338</v>
      </c>
      <c r="B669" s="85" t="s">
        <v>1339</v>
      </c>
      <c r="C669" s="86" t="s">
        <v>1338</v>
      </c>
      <c r="D669" s="107">
        <v>624881.67000000004</v>
      </c>
      <c r="E669" s="107">
        <v>1022833.54</v>
      </c>
      <c r="F669" s="87">
        <f t="shared" si="13"/>
        <v>163.68435643183452</v>
      </c>
    </row>
    <row r="670" spans="1:6" s="21" customFormat="1" ht="12.75" customHeight="1" x14ac:dyDescent="0.2">
      <c r="A670" s="84" t="s">
        <v>1340</v>
      </c>
      <c r="B670" s="85" t="s">
        <v>1341</v>
      </c>
      <c r="C670" s="86" t="s">
        <v>1340</v>
      </c>
      <c r="D670" s="107">
        <v>47000</v>
      </c>
      <c r="E670" s="107">
        <v>112760</v>
      </c>
      <c r="F670" s="87">
        <f t="shared" si="13"/>
        <v>239.91489361702128</v>
      </c>
    </row>
    <row r="671" spans="1:6" s="21" customFormat="1" ht="12.75" customHeight="1" x14ac:dyDescent="0.2">
      <c r="A671" s="84" t="s">
        <v>1342</v>
      </c>
      <c r="B671" s="85" t="s">
        <v>1343</v>
      </c>
      <c r="C671" s="86" t="s">
        <v>1342</v>
      </c>
      <c r="D671" s="107">
        <v>86337.99</v>
      </c>
      <c r="E671" s="107">
        <v>84957.11</v>
      </c>
      <c r="F671" s="87">
        <f t="shared" si="13"/>
        <v>98.400611364707473</v>
      </c>
    </row>
    <row r="672" spans="1:6" s="21" customFormat="1" ht="12.75" customHeight="1" x14ac:dyDescent="0.2">
      <c r="A672" s="84" t="s">
        <v>1344</v>
      </c>
      <c r="B672" s="85" t="s">
        <v>1345</v>
      </c>
      <c r="C672" s="86" t="s">
        <v>1344</v>
      </c>
      <c r="D672" s="107">
        <v>379617.01</v>
      </c>
      <c r="E672" s="107">
        <v>405992.59</v>
      </c>
      <c r="F672" s="87">
        <f t="shared" si="13"/>
        <v>106.947944719337</v>
      </c>
    </row>
    <row r="673" spans="1:6" s="21" customFormat="1" ht="12.75" customHeight="1" x14ac:dyDescent="0.2">
      <c r="A673" s="84" t="s">
        <v>1346</v>
      </c>
      <c r="B673" s="85" t="s">
        <v>1347</v>
      </c>
      <c r="C673" s="86" t="s">
        <v>1346</v>
      </c>
      <c r="D673" s="107">
        <v>0</v>
      </c>
      <c r="E673" s="107">
        <v>0</v>
      </c>
      <c r="F673" s="87" t="str">
        <f t="shared" si="13"/>
        <v>-</v>
      </c>
    </row>
    <row r="674" spans="1:6" s="21" customFormat="1" ht="12.75" customHeight="1" x14ac:dyDescent="0.2">
      <c r="A674" s="84" t="s">
        <v>1348</v>
      </c>
      <c r="B674" s="85" t="s">
        <v>1349</v>
      </c>
      <c r="C674" s="86" t="s">
        <v>1348</v>
      </c>
      <c r="D674" s="107">
        <v>0</v>
      </c>
      <c r="E674" s="107">
        <v>0</v>
      </c>
      <c r="F674" s="87" t="str">
        <f t="shared" si="13"/>
        <v>-</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0</v>
      </c>
      <c r="E676" s="107">
        <v>0</v>
      </c>
      <c r="F676" s="87" t="str">
        <f t="shared" si="13"/>
        <v>-</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590569.18999999994</v>
      </c>
      <c r="E681" s="111">
        <v>545136.82999999996</v>
      </c>
      <c r="F681" s="112">
        <f t="shared" si="13"/>
        <v>92.307021637888027</v>
      </c>
    </row>
    <row r="682" spans="1:6" s="21" customFormat="1" ht="12" customHeight="1" x14ac:dyDescent="0.2">
      <c r="A682" s="109" t="s">
        <v>1364</v>
      </c>
      <c r="B682" s="113" t="s">
        <v>1365</v>
      </c>
      <c r="C682" s="110" t="s">
        <v>1364</v>
      </c>
      <c r="D682" s="111">
        <v>220367.94</v>
      </c>
      <c r="E682" s="111">
        <v>228125.2</v>
      </c>
      <c r="F682" s="112">
        <f t="shared" si="13"/>
        <v>103.520139998586</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107">
        <v>0</v>
      </c>
      <c r="E685" s="107">
        <v>0</v>
      </c>
      <c r="F685" s="87" t="str">
        <f t="shared" si="13"/>
        <v>-</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746439.42</v>
      </c>
      <c r="E702" s="111">
        <v>401987.03</v>
      </c>
      <c r="F702" s="112">
        <f t="shared" si="13"/>
        <v>53.853939010884503</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264861.06</v>
      </c>
      <c r="E706" s="111">
        <v>4130872.97</v>
      </c>
      <c r="F706" s="112">
        <f t="shared" si="13"/>
        <v>1559.6377096731396</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v>12938.85</v>
      </c>
      <c r="E711" s="111">
        <v>7512.16</v>
      </c>
      <c r="F711" s="112">
        <f t="shared" si="13"/>
        <v>58.05894650606507</v>
      </c>
    </row>
    <row r="712" spans="1:6" s="21" customFormat="1" ht="12.75" customHeight="1" x14ac:dyDescent="0.2">
      <c r="A712" s="109" t="s">
        <v>1424</v>
      </c>
      <c r="B712" s="106" t="s">
        <v>1425</v>
      </c>
      <c r="C712" s="110" t="s">
        <v>1424</v>
      </c>
      <c r="D712" s="111">
        <v>135814.20000000001</v>
      </c>
      <c r="E712" s="111">
        <v>159624.26999999999</v>
      </c>
      <c r="F712" s="112">
        <f t="shared" si="13"/>
        <v>117.53135533692351</v>
      </c>
    </row>
    <row r="713" spans="1:6" s="21" customFormat="1" ht="24" customHeight="1" x14ac:dyDescent="0.2">
      <c r="A713" s="109" t="s">
        <v>1426</v>
      </c>
      <c r="B713" s="106" t="s">
        <v>1427</v>
      </c>
      <c r="C713" s="110" t="s">
        <v>1426</v>
      </c>
      <c r="D713" s="111">
        <v>0</v>
      </c>
      <c r="E713" s="111">
        <v>0</v>
      </c>
      <c r="F713" s="112" t="str">
        <f t="shared" si="13"/>
        <v>-</v>
      </c>
    </row>
    <row r="714" spans="1:6" s="21" customFormat="1" ht="12" customHeight="1" x14ac:dyDescent="0.2">
      <c r="A714" s="109" t="s">
        <v>1428</v>
      </c>
      <c r="B714" s="106" t="s">
        <v>1429</v>
      </c>
      <c r="C714" s="110" t="s">
        <v>1428</v>
      </c>
      <c r="D714" s="111">
        <v>0</v>
      </c>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v>553967.43000000005</v>
      </c>
      <c r="E722" s="111">
        <v>497292.52</v>
      </c>
      <c r="F722" s="112">
        <f t="shared" si="14"/>
        <v>89.769270370281504</v>
      </c>
    </row>
    <row r="723" spans="1:6" s="21" customFormat="1" ht="12" customHeight="1" x14ac:dyDescent="0.2">
      <c r="A723" s="109" t="s">
        <v>1446</v>
      </c>
      <c r="B723" s="106" t="s">
        <v>1447</v>
      </c>
      <c r="C723" s="110" t="s">
        <v>1446</v>
      </c>
      <c r="D723" s="111">
        <v>0</v>
      </c>
      <c r="E723" s="111">
        <v>0</v>
      </c>
      <c r="F723" s="112" t="str">
        <f t="shared" si="14"/>
        <v>-</v>
      </c>
    </row>
    <row r="724" spans="1:6" s="21" customFormat="1" ht="12.75" customHeight="1" x14ac:dyDescent="0.2">
      <c r="A724" s="109" t="s">
        <v>1448</v>
      </c>
      <c r="B724" s="106" t="s">
        <v>1449</v>
      </c>
      <c r="C724" s="110" t="s">
        <v>1448</v>
      </c>
      <c r="D724" s="111">
        <v>0</v>
      </c>
      <c r="E724" s="111">
        <v>0</v>
      </c>
      <c r="F724" s="112" t="str">
        <f t="shared" si="14"/>
        <v>-</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54173.95</v>
      </c>
      <c r="E726" s="111">
        <v>17281.41</v>
      </c>
      <c r="F726" s="112">
        <f t="shared" si="14"/>
        <v>31.899852235253292</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v>0</v>
      </c>
      <c r="E730" s="111">
        <v>0</v>
      </c>
      <c r="F730" s="112" t="str">
        <f t="shared" si="14"/>
        <v>-</v>
      </c>
    </row>
    <row r="731" spans="1:6" s="21" customFormat="1" ht="24" customHeight="1" x14ac:dyDescent="0.2">
      <c r="A731" s="109" t="s">
        <v>1462</v>
      </c>
      <c r="B731" s="106" t="s">
        <v>1463</v>
      </c>
      <c r="C731" s="110" t="s">
        <v>1462</v>
      </c>
      <c r="D731" s="111">
        <v>0</v>
      </c>
      <c r="E731" s="111">
        <v>0</v>
      </c>
      <c r="F731" s="112" t="str">
        <f t="shared" si="14"/>
        <v>-</v>
      </c>
    </row>
    <row r="732" spans="1:6" s="21" customFormat="1" ht="12.75" customHeight="1" x14ac:dyDescent="0.2">
      <c r="A732" s="109" t="s">
        <v>1464</v>
      </c>
      <c r="B732" s="106" t="s">
        <v>1465</v>
      </c>
      <c r="C732" s="110" t="s">
        <v>1464</v>
      </c>
      <c r="D732" s="111">
        <v>37222.42</v>
      </c>
      <c r="E732" s="111">
        <v>13050.74</v>
      </c>
      <c r="F732" s="112">
        <f t="shared" si="14"/>
        <v>35.061503255296138</v>
      </c>
    </row>
    <row r="733" spans="1:6" s="21" customFormat="1" ht="12.75" customHeight="1" x14ac:dyDescent="0.2">
      <c r="A733" s="109" t="s">
        <v>1466</v>
      </c>
      <c r="B733" s="106" t="s">
        <v>1467</v>
      </c>
      <c r="C733" s="110" t="s">
        <v>1466</v>
      </c>
      <c r="D733" s="111">
        <v>10080</v>
      </c>
      <c r="E733" s="111">
        <v>10200</v>
      </c>
      <c r="F733" s="112">
        <f t="shared" si="14"/>
        <v>101.19047619047619</v>
      </c>
    </row>
    <row r="734" spans="1:6" s="21" customFormat="1" ht="12.75" customHeight="1" x14ac:dyDescent="0.2">
      <c r="A734" s="109" t="s">
        <v>1468</v>
      </c>
      <c r="B734" s="106" t="s">
        <v>1469</v>
      </c>
      <c r="C734" s="110" t="s">
        <v>1468</v>
      </c>
      <c r="D734" s="111">
        <v>122805.34</v>
      </c>
      <c r="E734" s="111">
        <v>114516.4</v>
      </c>
      <c r="F734" s="112">
        <f t="shared" si="14"/>
        <v>93.250342371105361</v>
      </c>
    </row>
    <row r="735" spans="1:6" s="21" customFormat="1" ht="12.75" customHeight="1" x14ac:dyDescent="0.2">
      <c r="A735" s="84" t="s">
        <v>1470</v>
      </c>
      <c r="B735" s="85" t="s">
        <v>1471</v>
      </c>
      <c r="C735" s="86" t="s">
        <v>1470</v>
      </c>
      <c r="D735" s="107">
        <v>0</v>
      </c>
      <c r="E735" s="107">
        <v>0</v>
      </c>
      <c r="F735" s="87" t="str">
        <f t="shared" si="14"/>
        <v>-</v>
      </c>
    </row>
    <row r="736" spans="1:6" s="21" customFormat="1" ht="12.75" customHeight="1" x14ac:dyDescent="0.2">
      <c r="A736" s="84" t="s">
        <v>1472</v>
      </c>
      <c r="B736" s="85" t="s">
        <v>1473</v>
      </c>
      <c r="C736" s="86" t="s">
        <v>1472</v>
      </c>
      <c r="D736" s="107">
        <v>1555.8</v>
      </c>
      <c r="E736" s="107">
        <v>736.15</v>
      </c>
      <c r="F736" s="87">
        <f t="shared" si="14"/>
        <v>47.316493122509314</v>
      </c>
    </row>
    <row r="737" spans="1:6" s="21" customFormat="1" ht="12.75" customHeight="1" x14ac:dyDescent="0.2">
      <c r="A737" s="84" t="s">
        <v>1474</v>
      </c>
      <c r="B737" s="85" t="s">
        <v>1475</v>
      </c>
      <c r="C737" s="86" t="s">
        <v>1474</v>
      </c>
      <c r="D737" s="107">
        <v>75235.38</v>
      </c>
      <c r="E737" s="107">
        <v>79239.05</v>
      </c>
      <c r="F737" s="87">
        <f t="shared" si="14"/>
        <v>105.32152559075266</v>
      </c>
    </row>
    <row r="738" spans="1:6" s="21" customFormat="1" ht="12.75" customHeight="1" x14ac:dyDescent="0.2">
      <c r="A738" s="84" t="s">
        <v>1476</v>
      </c>
      <c r="B738" s="85" t="s">
        <v>1477</v>
      </c>
      <c r="C738" s="86" t="s">
        <v>1476</v>
      </c>
      <c r="D738" s="107">
        <v>38008.400000000001</v>
      </c>
      <c r="E738" s="107">
        <v>19570.86</v>
      </c>
      <c r="F738" s="87">
        <f t="shared" si="14"/>
        <v>51.490880963155519</v>
      </c>
    </row>
    <row r="739" spans="1:6" s="21" customFormat="1" ht="12.75" customHeight="1" x14ac:dyDescent="0.2">
      <c r="A739" s="109" t="s">
        <v>1478</v>
      </c>
      <c r="B739" s="106" t="s">
        <v>1479</v>
      </c>
      <c r="C739" s="110" t="s">
        <v>1478</v>
      </c>
      <c r="D739" s="111">
        <v>148641.32</v>
      </c>
      <c r="E739" s="111">
        <v>87138.36</v>
      </c>
      <c r="F739" s="112">
        <f t="shared" si="14"/>
        <v>58.623241505121179</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100974.61</v>
      </c>
      <c r="E741" s="111">
        <v>107131.47</v>
      </c>
      <c r="F741" s="112">
        <f t="shared" si="14"/>
        <v>106.09743380043754</v>
      </c>
    </row>
    <row r="742" spans="1:6" s="21" customFormat="1" ht="12.75" customHeight="1" x14ac:dyDescent="0.2">
      <c r="A742" s="109" t="s">
        <v>1484</v>
      </c>
      <c r="B742" s="106" t="s">
        <v>1485</v>
      </c>
      <c r="C742" s="110" t="s">
        <v>1484</v>
      </c>
      <c r="D742" s="111">
        <v>81391.990000000005</v>
      </c>
      <c r="E742" s="111">
        <v>47724.76</v>
      </c>
      <c r="F742" s="112">
        <f t="shared" si="14"/>
        <v>58.635696215315534</v>
      </c>
    </row>
    <row r="743" spans="1:6" s="21" customFormat="1" ht="12.75" customHeight="1" x14ac:dyDescent="0.2">
      <c r="A743" s="109" t="s">
        <v>1486</v>
      </c>
      <c r="B743" s="106" t="s">
        <v>1487</v>
      </c>
      <c r="C743" s="110" t="s">
        <v>1486</v>
      </c>
      <c r="D743" s="111">
        <v>1300</v>
      </c>
      <c r="E743" s="111">
        <v>0</v>
      </c>
      <c r="F743" s="112">
        <f t="shared" si="14"/>
        <v>0</v>
      </c>
    </row>
    <row r="744" spans="1:6" s="21" customFormat="1" ht="12.75" customHeight="1" x14ac:dyDescent="0.2">
      <c r="A744" s="109" t="s">
        <v>1488</v>
      </c>
      <c r="B744" s="106" t="s">
        <v>1489</v>
      </c>
      <c r="C744" s="110" t="s">
        <v>1488</v>
      </c>
      <c r="D744" s="111">
        <v>0</v>
      </c>
      <c r="E744" s="111">
        <v>0</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0</v>
      </c>
      <c r="E757" s="107">
        <v>0</v>
      </c>
      <c r="F757" s="87" t="str">
        <f t="shared" si="14"/>
        <v>-</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0</v>
      </c>
      <c r="E760" s="107">
        <v>0</v>
      </c>
      <c r="F760" s="87" t="str">
        <f t="shared" si="14"/>
        <v>-</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199799.02</v>
      </c>
      <c r="E762" s="107">
        <v>106186.05</v>
      </c>
      <c r="F762" s="87">
        <f t="shared" si="14"/>
        <v>53.146431849365428</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1171.48</v>
      </c>
      <c r="E777" s="111">
        <v>1869.99</v>
      </c>
      <c r="F777" s="112">
        <f t="shared" si="14"/>
        <v>159.6262846996961</v>
      </c>
    </row>
    <row r="778" spans="1:6" s="21" customFormat="1" ht="12.75" customHeight="1" x14ac:dyDescent="0.2">
      <c r="A778" s="109" t="s">
        <v>1556</v>
      </c>
      <c r="B778" s="106" t="s">
        <v>1557</v>
      </c>
      <c r="C778" s="110" t="s">
        <v>1556</v>
      </c>
      <c r="D778" s="111">
        <v>149013.31</v>
      </c>
      <c r="E778" s="111">
        <v>155818.53</v>
      </c>
      <c r="F778" s="112">
        <f t="shared" si="14"/>
        <v>104.56685379312761</v>
      </c>
    </row>
    <row r="779" spans="1:6" s="21" customFormat="1" ht="12.75" customHeight="1" x14ac:dyDescent="0.2">
      <c r="A779" s="109" t="s">
        <v>1558</v>
      </c>
      <c r="B779" s="106" t="s">
        <v>1559</v>
      </c>
      <c r="C779" s="110" t="s">
        <v>1558</v>
      </c>
      <c r="D779" s="111">
        <v>0</v>
      </c>
      <c r="E779" s="111">
        <v>102006</v>
      </c>
      <c r="F779" s="112" t="str">
        <f t="shared" si="14"/>
        <v>-</v>
      </c>
    </row>
    <row r="780" spans="1:6" s="21" customFormat="1" ht="12.75" customHeight="1" x14ac:dyDescent="0.2">
      <c r="A780" s="109" t="s">
        <v>1560</v>
      </c>
      <c r="B780" s="106" t="s">
        <v>1561</v>
      </c>
      <c r="C780" s="110" t="s">
        <v>1560</v>
      </c>
      <c r="D780" s="111">
        <v>22309.08</v>
      </c>
      <c r="E780" s="111">
        <v>40000</v>
      </c>
      <c r="F780" s="112">
        <f t="shared" si="14"/>
        <v>179.29919118134856</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300</v>
      </c>
      <c r="E782" s="111">
        <v>0</v>
      </c>
      <c r="F782" s="112">
        <f t="shared" si="15"/>
        <v>0</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104361</v>
      </c>
      <c r="E785" s="111">
        <v>2655</v>
      </c>
      <c r="F785" s="112">
        <f t="shared" si="15"/>
        <v>2.5440538132060828</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238832.93</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0</v>
      </c>
      <c r="E843" s="107">
        <v>0</v>
      </c>
      <c r="F843" s="87" t="str">
        <f t="shared" si="15"/>
        <v>-</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865.7</v>
      </c>
      <c r="E845" s="107">
        <v>0</v>
      </c>
      <c r="F845" s="87">
        <f t="shared" ref="F845:F908" si="16">IF(D845&lt;&gt;0,IF(E845/D845&gt;=100,"&gt;&gt;100",E845/D845*100),"-")</f>
        <v>0</v>
      </c>
    </row>
    <row r="846" spans="1:6" s="21" customFormat="1" ht="12.75" customHeight="1" x14ac:dyDescent="0.2">
      <c r="A846" s="84" t="s">
        <v>1692</v>
      </c>
      <c r="B846" s="85" t="s">
        <v>1693</v>
      </c>
      <c r="C846" s="86" t="s">
        <v>1692</v>
      </c>
      <c r="D846" s="107">
        <v>136040</v>
      </c>
      <c r="E846" s="107">
        <v>251100</v>
      </c>
      <c r="F846" s="87">
        <f t="shared" si="16"/>
        <v>184.57806527491914</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0</v>
      </c>
      <c r="E848" s="107">
        <v>0</v>
      </c>
      <c r="F848" s="87" t="str">
        <f t="shared" si="16"/>
        <v>-</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752233.69</v>
      </c>
      <c r="E850" s="107">
        <v>679840.21</v>
      </c>
      <c r="F850" s="87">
        <f t="shared" si="16"/>
        <v>90.376198120028363</v>
      </c>
    </row>
    <row r="851" spans="1:6" s="21" customFormat="1" ht="12.75" customHeight="1" x14ac:dyDescent="0.2">
      <c r="A851" s="84" t="s">
        <v>1702</v>
      </c>
      <c r="B851" s="85" t="s">
        <v>1703</v>
      </c>
      <c r="C851" s="86" t="s">
        <v>1702</v>
      </c>
      <c r="D851" s="107">
        <v>11067.59</v>
      </c>
      <c r="E851" s="107">
        <v>11320.94</v>
      </c>
      <c r="F851" s="87">
        <f t="shared" si="16"/>
        <v>102.2891162393981</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0</v>
      </c>
      <c r="E853" s="107">
        <v>0</v>
      </c>
      <c r="F853" s="87" t="str">
        <f t="shared" si="16"/>
        <v>-</v>
      </c>
    </row>
    <row r="854" spans="1:6" s="21" customFormat="1" ht="12.75" customHeight="1" x14ac:dyDescent="0.2">
      <c r="A854" s="84" t="s">
        <v>1707</v>
      </c>
      <c r="B854" s="85" t="s">
        <v>1708</v>
      </c>
      <c r="C854" s="86" t="s">
        <v>1707</v>
      </c>
      <c r="D854" s="107">
        <v>251553.1</v>
      </c>
      <c r="E854" s="107">
        <v>288208.38</v>
      </c>
      <c r="F854" s="87">
        <f t="shared" si="16"/>
        <v>114.57158747000136</v>
      </c>
    </row>
    <row r="855" spans="1:6" s="21" customFormat="1" ht="12.75" customHeight="1" x14ac:dyDescent="0.2">
      <c r="A855" s="84" t="s">
        <v>1709</v>
      </c>
      <c r="B855" s="85" t="s">
        <v>1710</v>
      </c>
      <c r="C855" s="86" t="s">
        <v>1709</v>
      </c>
      <c r="D855" s="107">
        <v>110940.09</v>
      </c>
      <c r="E855" s="107">
        <v>194789.67</v>
      </c>
      <c r="F855" s="87">
        <f t="shared" si="16"/>
        <v>175.58095545082037</v>
      </c>
    </row>
    <row r="856" spans="1:6" s="21" customFormat="1" ht="12.75" customHeight="1" x14ac:dyDescent="0.2">
      <c r="A856" s="84" t="s">
        <v>1711</v>
      </c>
      <c r="B856" s="85" t="s">
        <v>1712</v>
      </c>
      <c r="C856" s="86" t="s">
        <v>1711</v>
      </c>
      <c r="D856" s="107">
        <v>0</v>
      </c>
      <c r="E856" s="107">
        <v>0</v>
      </c>
      <c r="F856" s="87" t="str">
        <f t="shared" si="16"/>
        <v>-</v>
      </c>
    </row>
    <row r="857" spans="1:6" s="21" customFormat="1" ht="12.75" customHeight="1" x14ac:dyDescent="0.2">
      <c r="A857" s="84" t="s">
        <v>1713</v>
      </c>
      <c r="B857" s="85" t="s">
        <v>1714</v>
      </c>
      <c r="C857" s="86" t="s">
        <v>1713</v>
      </c>
      <c r="D857" s="107">
        <v>3558911.07</v>
      </c>
      <c r="E857" s="107">
        <v>2155048.9500000002</v>
      </c>
      <c r="F857" s="87">
        <f t="shared" si="16"/>
        <v>60.553604954225513</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0</v>
      </c>
      <c r="E861" s="107">
        <v>0</v>
      </c>
      <c r="F861" s="87" t="str">
        <f t="shared" si="16"/>
        <v>-</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0</v>
      </c>
      <c r="E873" s="107">
        <v>0</v>
      </c>
      <c r="F873" s="87" t="str">
        <f t="shared" si="16"/>
        <v>-</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1373968.89</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501407.04</v>
      </c>
      <c r="E981" s="111">
        <v>501407.04</v>
      </c>
      <c r="F981" s="112">
        <f t="shared" si="18"/>
        <v>100</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345079.3</v>
      </c>
      <c r="E992" s="111">
        <v>0</v>
      </c>
      <c r="F992" s="112">
        <f t="shared" si="18"/>
        <v>0</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1" t="s">
        <v>2019</v>
      </c>
      <c r="B1010" s="332"/>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8" zoomScaleNormal="100" workbookViewId="0">
      <selection activeCell="N397" sqref="N39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2040</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898594561.74000001</v>
      </c>
      <c r="E6" s="167">
        <f>E7+E69</f>
        <v>923639901.50999999</v>
      </c>
      <c r="F6" s="168">
        <f t="shared" ref="F6:F37" si="0">IF(D6&gt;0,IF(E6/D6&gt;=100,"&gt;&gt;100",E6/D6*100),"-")</f>
        <v>102.78716796610735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6" t="s">
        <v>2044</v>
      </c>
      <c r="C7" s="169" t="s">
        <v>2045</v>
      </c>
      <c r="D7" s="170">
        <f>D8+D12+D51+D52+D56+D63</f>
        <v>846348811.95000005</v>
      </c>
      <c r="E7" s="170">
        <f>E8+E12+E51+E52+E56+E63</f>
        <v>871555406.97000003</v>
      </c>
      <c r="F7" s="112">
        <f t="shared" si="0"/>
        <v>102.9782749930166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6" t="s">
        <v>2047</v>
      </c>
      <c r="C8" s="169" t="s">
        <v>2046</v>
      </c>
      <c r="D8" s="170">
        <f>D9+D10-D11</f>
        <v>763638382.09000003</v>
      </c>
      <c r="E8" s="170">
        <f>E9+E10-E11</f>
        <v>784880914.32000005</v>
      </c>
      <c r="F8" s="112">
        <f t="shared" si="0"/>
        <v>102.78175282021071</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6" t="s">
        <v>2049</v>
      </c>
      <c r="C9" s="169" t="s">
        <v>2048</v>
      </c>
      <c r="D9" s="111">
        <v>763518038.21000004</v>
      </c>
      <c r="E9" s="111">
        <v>784812768.11000001</v>
      </c>
      <c r="F9" s="112">
        <f t="shared" si="0"/>
        <v>102.78902774188853</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6" t="s">
        <v>2051</v>
      </c>
      <c r="C10" s="169" t="s">
        <v>2050</v>
      </c>
      <c r="D10" s="111">
        <v>6578593.5199999996</v>
      </c>
      <c r="E10" s="111">
        <v>6513076.0099999998</v>
      </c>
      <c r="F10" s="112">
        <f t="shared" si="0"/>
        <v>99.004080282497824</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6" t="s">
        <v>2053</v>
      </c>
      <c r="C11" s="169" t="s">
        <v>2052</v>
      </c>
      <c r="D11" s="111">
        <v>6458249.6399999997</v>
      </c>
      <c r="E11" s="111">
        <v>6444929.7999999998</v>
      </c>
      <c r="F11" s="112">
        <f t="shared" si="0"/>
        <v>99.79375464340211</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6" t="s">
        <v>2055</v>
      </c>
      <c r="C12" s="169" t="s">
        <v>2054</v>
      </c>
      <c r="D12" s="170">
        <f>D13+D19+D29+D35+D41+D45</f>
        <v>75855320.849999979</v>
      </c>
      <c r="E12" s="170">
        <f>E13+E19+E29+E35+E41+E45</f>
        <v>75285324.49000001</v>
      </c>
      <c r="F12" s="112">
        <f t="shared" si="0"/>
        <v>99.248574320676724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6" t="s">
        <v>2057</v>
      </c>
      <c r="C13" s="169" t="s">
        <v>2056</v>
      </c>
      <c r="D13" s="170">
        <f>SUM(D14:D17)-D18</f>
        <v>72814999.889999986</v>
      </c>
      <c r="E13" s="170">
        <f>SUM(E14:E17)-E18</f>
        <v>72524849.670000002</v>
      </c>
      <c r="F13" s="112">
        <f t="shared" si="0"/>
        <v>99.601524108441524</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6" t="s">
        <v>688</v>
      </c>
      <c r="C14" s="169" t="s">
        <v>2058</v>
      </c>
      <c r="D14" s="111">
        <v>7761908.8799999999</v>
      </c>
      <c r="E14" s="111">
        <v>8921900.3100000005</v>
      </c>
      <c r="F14" s="112">
        <f t="shared" si="0"/>
        <v>114.94466693610555</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6" t="s">
        <v>690</v>
      </c>
      <c r="C15" s="169" t="s">
        <v>2059</v>
      </c>
      <c r="D15" s="111">
        <v>57603349.380000003</v>
      </c>
      <c r="E15" s="111">
        <v>60731214.649999999</v>
      </c>
      <c r="F15" s="112">
        <f t="shared" si="0"/>
        <v>105.4300059001187</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6" t="s">
        <v>692</v>
      </c>
      <c r="C16" s="169" t="s">
        <v>2060</v>
      </c>
      <c r="D16" s="111">
        <v>80182108.810000002</v>
      </c>
      <c r="E16" s="111">
        <v>82197369.920000002</v>
      </c>
      <c r="F16" s="112">
        <f t="shared" si="0"/>
        <v>102.51335508620181</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6" t="s">
        <v>694</v>
      </c>
      <c r="C17" s="169" t="s">
        <v>2061</v>
      </c>
      <c r="D17" s="111">
        <v>32998090.100000001</v>
      </c>
      <c r="E17" s="111">
        <v>33142778.18</v>
      </c>
      <c r="F17" s="112">
        <f t="shared" si="0"/>
        <v>100.43847410429369</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6" t="s">
        <v>2063</v>
      </c>
      <c r="C18" s="169" t="s">
        <v>2062</v>
      </c>
      <c r="D18" s="111">
        <v>105730457.28</v>
      </c>
      <c r="E18" s="111">
        <v>112468413.39</v>
      </c>
      <c r="F18" s="112">
        <f t="shared" si="0"/>
        <v>106.37276739677408</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6" t="s">
        <v>2065</v>
      </c>
      <c r="C19" s="169" t="s">
        <v>2064</v>
      </c>
      <c r="D19" s="170">
        <f>SUM(D20:D27)-D28</f>
        <v>1996179.7300000004</v>
      </c>
      <c r="E19" s="170">
        <f>SUM(E20:E27)-E28</f>
        <v>1668737.8999999994</v>
      </c>
      <c r="F19" s="112">
        <f t="shared" si="0"/>
        <v>83.596575745211027</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6" t="s">
        <v>698</v>
      </c>
      <c r="C20" s="169" t="s">
        <v>2066</v>
      </c>
      <c r="D20" s="111">
        <v>1008885.42</v>
      </c>
      <c r="E20" s="111">
        <v>1016688.94</v>
      </c>
      <c r="F20" s="112">
        <f t="shared" si="0"/>
        <v>100.7734793114564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6" t="s">
        <v>791</v>
      </c>
      <c r="C21" s="169" t="s">
        <v>2067</v>
      </c>
      <c r="D21" s="111">
        <v>303362.38</v>
      </c>
      <c r="E21" s="111">
        <v>308723.75</v>
      </c>
      <c r="F21" s="112">
        <f t="shared" si="0"/>
        <v>101.76731538037116</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6" t="s">
        <v>702</v>
      </c>
      <c r="C22" s="169" t="s">
        <v>2068</v>
      </c>
      <c r="D22" s="111">
        <v>875258.13</v>
      </c>
      <c r="E22" s="111">
        <v>909142.74</v>
      </c>
      <c r="F22" s="112">
        <f t="shared" si="0"/>
        <v>103.87138477651159</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6" t="s">
        <v>704</v>
      </c>
      <c r="C23" s="169" t="s">
        <v>2069</v>
      </c>
      <c r="D23" s="111">
        <v>141.54</v>
      </c>
      <c r="E23" s="111">
        <v>141.54</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6" t="s">
        <v>2071</v>
      </c>
      <c r="C24" s="169" t="s">
        <v>2070</v>
      </c>
      <c r="D24" s="111">
        <v>179.41</v>
      </c>
      <c r="E24" s="111">
        <v>179.41</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6" t="s">
        <v>708</v>
      </c>
      <c r="C25" s="169" t="s">
        <v>2072</v>
      </c>
      <c r="D25" s="111">
        <v>5790.86</v>
      </c>
      <c r="E25" s="111">
        <v>5790.86</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6" t="s">
        <v>710</v>
      </c>
      <c r="C26" s="169" t="s">
        <v>2073</v>
      </c>
      <c r="D26" s="111">
        <v>5212273.55</v>
      </c>
      <c r="E26" s="111">
        <v>5491049.8700000001</v>
      </c>
      <c r="F26" s="112">
        <f t="shared" si="0"/>
        <v>105.34845911914965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6" t="s">
        <v>2076</v>
      </c>
      <c r="C28" s="169" t="s">
        <v>2075</v>
      </c>
      <c r="D28" s="111">
        <v>5409711.5599999996</v>
      </c>
      <c r="E28" s="111">
        <v>6062979.21</v>
      </c>
      <c r="F28" s="112">
        <f t="shared" si="0"/>
        <v>112.0758314515386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6" t="s">
        <v>2078</v>
      </c>
      <c r="C29" s="169" t="s">
        <v>2077</v>
      </c>
      <c r="D29" s="170">
        <f>SUM(D30:D33)-D34</f>
        <v>72066.199999999983</v>
      </c>
      <c r="E29" s="170">
        <f>SUM(E30:E33)-E34</f>
        <v>65886.679999999993</v>
      </c>
      <c r="F29" s="112">
        <f t="shared" si="0"/>
        <v>91.425217369585198</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6" t="s">
        <v>716</v>
      </c>
      <c r="C30" s="169" t="s">
        <v>2079</v>
      </c>
      <c r="D30" s="111">
        <v>143316.01999999999</v>
      </c>
      <c r="E30" s="111">
        <v>143316.01999999999</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6" t="s">
        <v>720</v>
      </c>
      <c r="C32" s="169" t="s">
        <v>2082</v>
      </c>
      <c r="D32" s="111">
        <v>75652</v>
      </c>
      <c r="E32" s="111">
        <v>75652</v>
      </c>
      <c r="F32" s="112">
        <f t="shared" si="0"/>
        <v>100</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6" t="s">
        <v>2085</v>
      </c>
      <c r="C34" s="169" t="s">
        <v>2084</v>
      </c>
      <c r="D34" s="111">
        <v>146901.82</v>
      </c>
      <c r="E34" s="111">
        <v>153081.34</v>
      </c>
      <c r="F34" s="112">
        <f t="shared" si="0"/>
        <v>104.20656462935585</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6" t="s">
        <v>2087</v>
      </c>
      <c r="C35" s="169" t="s">
        <v>2086</v>
      </c>
      <c r="D35" s="170">
        <f>SUM(D36:D39)-D40</f>
        <v>43134.91</v>
      </c>
      <c r="E35" s="170">
        <f>SUM(E36:E39)-E40</f>
        <v>43134.91</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6"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6" t="s">
        <v>728</v>
      </c>
      <c r="C37" s="169" t="s">
        <v>2089</v>
      </c>
      <c r="D37" s="111">
        <v>43134.91</v>
      </c>
      <c r="E37" s="111">
        <v>43134.91</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6" t="s">
        <v>732</v>
      </c>
      <c r="C39" s="169" t="s">
        <v>2091</v>
      </c>
      <c r="D39" s="111">
        <v>37.159999999999997</v>
      </c>
      <c r="E39" s="111">
        <v>0</v>
      </c>
      <c r="F39" s="112">
        <f t="shared" si="1"/>
        <v>0</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6" t="s">
        <v>2093</v>
      </c>
      <c r="C40" s="169" t="s">
        <v>2092</v>
      </c>
      <c r="D40" s="111">
        <v>37.159999999999997</v>
      </c>
      <c r="E40" s="111">
        <v>0</v>
      </c>
      <c r="F40" s="112">
        <f t="shared" si="1"/>
        <v>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6" t="s">
        <v>2095</v>
      </c>
      <c r="C41" s="169" t="s">
        <v>2094</v>
      </c>
      <c r="D41" s="170">
        <f>SUM(D42:D43)-D44</f>
        <v>613078.85</v>
      </c>
      <c r="E41" s="170">
        <f>SUM(E42:E43)-E44</f>
        <v>613078.85</v>
      </c>
      <c r="F41" s="112">
        <f t="shared" si="1"/>
        <v>100</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6" t="s">
        <v>736</v>
      </c>
      <c r="C42" s="169" t="s">
        <v>2096</v>
      </c>
      <c r="D42" s="111">
        <v>613078.85</v>
      </c>
      <c r="E42" s="111">
        <v>613078.85</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6"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6" t="s">
        <v>2101</v>
      </c>
      <c r="C45" s="169" t="s">
        <v>2100</v>
      </c>
      <c r="D45" s="170">
        <f>SUM(D46:D49)-D50</f>
        <v>315861.26999999996</v>
      </c>
      <c r="E45" s="170">
        <f>SUM(E46:E49)-E50</f>
        <v>369636.48</v>
      </c>
      <c r="F45" s="112">
        <f t="shared" si="1"/>
        <v>117.02494579344913</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6" t="s">
        <v>2104</v>
      </c>
      <c r="C47" s="169" t="s">
        <v>2103</v>
      </c>
      <c r="D47" s="111">
        <v>166159.60999999999</v>
      </c>
      <c r="E47" s="111">
        <v>197048.36</v>
      </c>
      <c r="F47" s="112">
        <f t="shared" si="1"/>
        <v>118.58980651194355</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6" t="s">
        <v>746</v>
      </c>
      <c r="C48" s="169" t="s">
        <v>2105</v>
      </c>
      <c r="D48" s="111">
        <v>571149.18999999994</v>
      </c>
      <c r="E48" s="111">
        <v>725917.34</v>
      </c>
      <c r="F48" s="112">
        <f t="shared" si="1"/>
        <v>127.09767477740799</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6" t="s">
        <v>748</v>
      </c>
      <c r="C49" s="169" t="s">
        <v>2106</v>
      </c>
      <c r="D49" s="111">
        <v>26657.38</v>
      </c>
      <c r="E49" s="111">
        <v>26657.38</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6" t="s">
        <v>2108</v>
      </c>
      <c r="C50" s="169" t="s">
        <v>2107</v>
      </c>
      <c r="D50" s="111">
        <v>448104.91</v>
      </c>
      <c r="E50" s="111">
        <v>579986.6</v>
      </c>
      <c r="F50" s="112">
        <f t="shared" si="1"/>
        <v>129.43098525744787</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6" t="s">
        <v>2110</v>
      </c>
      <c r="C51" s="169" t="s">
        <v>2109</v>
      </c>
      <c r="D51" s="111">
        <v>280297.55</v>
      </c>
      <c r="E51" s="111">
        <v>280297.55</v>
      </c>
      <c r="F51" s="112">
        <f t="shared" si="1"/>
        <v>100</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6" t="s">
        <v>2116</v>
      </c>
      <c r="C54" s="169" t="s">
        <v>2115</v>
      </c>
      <c r="D54" s="111">
        <v>80835.95</v>
      </c>
      <c r="E54" s="111">
        <v>45774.2</v>
      </c>
      <c r="F54" s="112">
        <f t="shared" si="1"/>
        <v>56.62604323942503</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6" t="s">
        <v>2118</v>
      </c>
      <c r="C55" s="169" t="s">
        <v>2117</v>
      </c>
      <c r="D55" s="111">
        <v>80835.95</v>
      </c>
      <c r="E55" s="111">
        <v>45774.2</v>
      </c>
      <c r="F55" s="112">
        <f t="shared" si="1"/>
        <v>56.62604323942503</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6" t="s">
        <v>2120</v>
      </c>
      <c r="C56" s="169" t="s">
        <v>2119</v>
      </c>
      <c r="D56" s="170">
        <f>SUM(D57:D62)</f>
        <v>6574811.46</v>
      </c>
      <c r="E56" s="170">
        <f>SUM(E57:E62)</f>
        <v>11108870.609999999</v>
      </c>
      <c r="F56" s="112">
        <f t="shared" si="1"/>
        <v>168.96105200254669</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6" t="s">
        <v>2122</v>
      </c>
      <c r="C57" s="169" t="s">
        <v>2121</v>
      </c>
      <c r="D57" s="111">
        <v>5818879.9900000002</v>
      </c>
      <c r="E57" s="111">
        <v>10175243.85</v>
      </c>
      <c r="F57" s="112">
        <f t="shared" si="1"/>
        <v>174.86602005001996</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6" t="s">
        <v>2124</v>
      </c>
      <c r="C58" s="169" t="s">
        <v>2123</v>
      </c>
      <c r="D58" s="111">
        <v>0</v>
      </c>
      <c r="E58" s="111">
        <v>54181.55</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6"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6" t="s">
        <v>2132</v>
      </c>
      <c r="C62" s="169" t="s">
        <v>2131</v>
      </c>
      <c r="D62" s="111">
        <v>755931.47</v>
      </c>
      <c r="E62" s="111">
        <v>879445.21</v>
      </c>
      <c r="F62" s="112">
        <f t="shared" si="1"/>
        <v>116.33927742153665</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6" t="s">
        <v>2146</v>
      </c>
      <c r="C69" s="169" t="s">
        <v>2145</v>
      </c>
      <c r="D69" s="170">
        <f>D70+D82+D88+D119+D135+D147+D165+D171</f>
        <v>52245749.789999992</v>
      </c>
      <c r="E69" s="170">
        <f>E70+E82+E88+E119+E135+E147+E165+E171</f>
        <v>52084494.539999999</v>
      </c>
      <c r="F69" s="112">
        <f t="shared" si="1"/>
        <v>99.691352405414506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6" t="s">
        <v>2147</v>
      </c>
      <c r="C70" s="169" t="s">
        <v>1304</v>
      </c>
      <c r="D70" s="170">
        <f>+D71+D76+D80+D81</f>
        <v>17763615.379999999</v>
      </c>
      <c r="E70" s="170">
        <f>+E71+E76+E80+E81</f>
        <v>17690867.920000002</v>
      </c>
      <c r="F70" s="112">
        <f t="shared" ref="F70:F101" si="2">IF(D70&gt;0,IF(E70/D70&gt;=100,"&gt;&gt;100",E70/D70*100),"-")</f>
        <v>99.590469291054887</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6" t="s">
        <v>2149</v>
      </c>
      <c r="C71" s="169" t="s">
        <v>2148</v>
      </c>
      <c r="D71" s="170">
        <f>SUM(D72:D75)</f>
        <v>17743321.629999999</v>
      </c>
      <c r="E71" s="170">
        <f>SUM(E72:E75)</f>
        <v>17672769.190000001</v>
      </c>
      <c r="F71" s="112">
        <f t="shared" si="2"/>
        <v>99.602371858712687</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6" t="s">
        <v>2153</v>
      </c>
      <c r="C73" s="169" t="s">
        <v>2152</v>
      </c>
      <c r="D73" s="111">
        <v>17743321.629999999</v>
      </c>
      <c r="E73" s="111">
        <v>17672769.190000001</v>
      </c>
      <c r="F73" s="112">
        <f t="shared" si="2"/>
        <v>99.602371858712687</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6" t="s">
        <v>2159</v>
      </c>
      <c r="C76" s="169" t="s">
        <v>2158</v>
      </c>
      <c r="D76" s="170">
        <f>SUM(D77:D79)</f>
        <v>20293.75</v>
      </c>
      <c r="E76" s="170">
        <f>SUM(E77:E79)</f>
        <v>18098.73</v>
      </c>
      <c r="F76" s="112">
        <f t="shared" si="2"/>
        <v>89.183763473975972</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6"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6" t="s">
        <v>2163</v>
      </c>
      <c r="C78" s="169" t="s">
        <v>2162</v>
      </c>
      <c r="D78" s="111">
        <v>20293.75</v>
      </c>
      <c r="E78" s="111">
        <v>18098.73</v>
      </c>
      <c r="F78" s="112">
        <f t="shared" si="2"/>
        <v>89.183763473975972</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6"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6" t="s">
        <v>2171</v>
      </c>
      <c r="C82" s="169" t="s">
        <v>2170</v>
      </c>
      <c r="D82" s="170">
        <f>SUM(D83:D85)-D86+D87</f>
        <v>67838.13</v>
      </c>
      <c r="E82" s="170">
        <f>SUM(E83:E85)-E86+E87</f>
        <v>58485.8</v>
      </c>
      <c r="F82" s="112">
        <f t="shared" si="2"/>
        <v>86.213756186970372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6"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6"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6"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6" t="s">
        <v>2181</v>
      </c>
      <c r="C87" s="169" t="s">
        <v>2180</v>
      </c>
      <c r="D87" s="111">
        <v>67838.13</v>
      </c>
      <c r="E87" s="111">
        <v>58485.8</v>
      </c>
      <c r="F87" s="112">
        <f t="shared" si="2"/>
        <v>86.213756186970372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6"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6"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6"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6"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6"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6" t="s">
        <v>2271</v>
      </c>
      <c r="C135" s="169" t="s">
        <v>2270</v>
      </c>
      <c r="D135" s="170">
        <f>D136+D143-D146</f>
        <v>28549655.18</v>
      </c>
      <c r="E135" s="170">
        <f>E136+E143-E146</f>
        <v>28358578.140000001</v>
      </c>
      <c r="F135" s="112">
        <f t="shared" si="4"/>
        <v>99.330720322906544</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2272</v>
      </c>
      <c r="C136" s="169" t="s">
        <v>2273</v>
      </c>
      <c r="D136" s="170">
        <f>SUM(D137:D142)</f>
        <v>28549655.18</v>
      </c>
      <c r="E136" s="170">
        <f>SUM(E137:E142)</f>
        <v>28358578.140000001</v>
      </c>
      <c r="F136" s="112">
        <f t="shared" si="4"/>
        <v>99.330720322906544</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6" t="s">
        <v>972</v>
      </c>
      <c r="C137" s="169" t="s">
        <v>2274</v>
      </c>
      <c r="D137" s="111">
        <v>7817.37</v>
      </c>
      <c r="E137" s="111">
        <v>7817.37</v>
      </c>
      <c r="F137" s="112">
        <f t="shared" si="4"/>
        <v>100</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6" t="s">
        <v>1182</v>
      </c>
      <c r="C140" s="169" t="s">
        <v>2277</v>
      </c>
      <c r="D140" s="111">
        <v>27419030.77</v>
      </c>
      <c r="E140" s="111">
        <v>27405630.77</v>
      </c>
      <c r="F140" s="112">
        <f t="shared" si="4"/>
        <v>99.951128834157544</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6" t="s">
        <v>988</v>
      </c>
      <c r="C142" s="169" t="s">
        <v>2279</v>
      </c>
      <c r="D142" s="111">
        <v>1122807.04</v>
      </c>
      <c r="E142" s="111">
        <v>945130</v>
      </c>
      <c r="F142" s="112">
        <f t="shared" si="4"/>
        <v>84.175638941487222</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6" t="s">
        <v>2287</v>
      </c>
      <c r="C147" s="169" t="s">
        <v>2286</v>
      </c>
      <c r="D147" s="170">
        <f>SUM(D148:D150)+SUM(D159:D163)-D164</f>
        <v>5788012.7999999989</v>
      </c>
      <c r="E147" s="170">
        <f>SUM(E148:E150)+SUM(E159:E163)-E164</f>
        <v>5965585.0500000007</v>
      </c>
      <c r="F147" s="112">
        <f t="shared" si="4"/>
        <v>103.06793119047701</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6" t="s">
        <v>2289</v>
      </c>
      <c r="C148" s="169" t="s">
        <v>2288</v>
      </c>
      <c r="D148" s="111">
        <v>1045746.09</v>
      </c>
      <c r="E148" s="111">
        <v>1131159.18</v>
      </c>
      <c r="F148" s="112">
        <f t="shared" si="4"/>
        <v>108.16767003164219</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6" t="s">
        <v>2293</v>
      </c>
      <c r="C150" s="169" t="s">
        <v>2292</v>
      </c>
      <c r="D150" s="170">
        <f>SUM(D151:D158)</f>
        <v>7639.94</v>
      </c>
      <c r="E150" s="170">
        <f>SUM(E151:E158)</f>
        <v>1473165.96</v>
      </c>
      <c r="F150" s="112"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6" t="s">
        <v>2295</v>
      </c>
      <c r="C151" s="169" t="s">
        <v>2294</v>
      </c>
      <c r="D151" s="111">
        <v>0</v>
      </c>
      <c r="E151" s="111">
        <v>50692.31</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6" t="s">
        <v>2297</v>
      </c>
      <c r="C152" s="169" t="s">
        <v>2296</v>
      </c>
      <c r="D152" s="111">
        <v>0</v>
      </c>
      <c r="E152" s="111">
        <v>53643.25</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6" t="s">
        <v>2299</v>
      </c>
      <c r="C153" s="169" t="s">
        <v>2298</v>
      </c>
      <c r="D153" s="111">
        <v>0</v>
      </c>
      <c r="E153" s="111">
        <v>995424.05</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6" t="s">
        <v>2303</v>
      </c>
      <c r="C155" s="169" t="s">
        <v>2302</v>
      </c>
      <c r="D155" s="111">
        <v>7639.94</v>
      </c>
      <c r="E155" s="111">
        <v>0</v>
      </c>
      <c r="F155" s="112">
        <f t="shared" si="4"/>
        <v>0</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6" t="s">
        <v>2309</v>
      </c>
      <c r="C158" s="169" t="s">
        <v>2308</v>
      </c>
      <c r="D158" s="111">
        <v>0</v>
      </c>
      <c r="E158" s="111">
        <v>373406.35</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6" t="s">
        <v>2311</v>
      </c>
      <c r="C159" s="169" t="s">
        <v>2310</v>
      </c>
      <c r="D159" s="111">
        <v>4030095.65</v>
      </c>
      <c r="E159" s="111">
        <v>4212583.78</v>
      </c>
      <c r="F159" s="112">
        <f t="shared" si="4"/>
        <v>104.52813396624967</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8466987.9199999999</v>
      </c>
      <c r="E160" s="111">
        <v>8925605.8599999994</v>
      </c>
      <c r="F160" s="112">
        <f t="shared" si="4"/>
        <v>105.41654180132571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6" t="s">
        <v>2315</v>
      </c>
      <c r="C161" s="169" t="s">
        <v>2314</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6" t="s">
        <v>2317</v>
      </c>
      <c r="C162" s="169" t="s">
        <v>2316</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6" t="s">
        <v>2319</v>
      </c>
      <c r="C163" s="169" t="s">
        <v>2318</v>
      </c>
      <c r="D163" s="111">
        <v>1547978.01</v>
      </c>
      <c r="E163" s="111">
        <v>1541544.04</v>
      </c>
      <c r="F163" s="112">
        <f t="shared" si="4"/>
        <v>99.584362958747718</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6" t="s">
        <v>2321</v>
      </c>
      <c r="C164" s="169" t="s">
        <v>2320</v>
      </c>
      <c r="D164" s="111">
        <v>9310434.8100000005</v>
      </c>
      <c r="E164" s="111">
        <v>11318473.77</v>
      </c>
      <c r="F164" s="112">
        <f t="shared" si="4"/>
        <v>121.56761742043709</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6" t="s">
        <v>2323</v>
      </c>
      <c r="C165" s="169" t="s">
        <v>2322</v>
      </c>
      <c r="D165" s="170">
        <f>SUM(D166:D169)-D170</f>
        <v>76628.299999999988</v>
      </c>
      <c r="E165" s="170">
        <f>SUM(E166:E169)-E170</f>
        <v>10977.630000000005</v>
      </c>
      <c r="F165" s="112">
        <f t="shared" si="4"/>
        <v>14.325816963184629</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6" t="s">
        <v>2325</v>
      </c>
      <c r="C166" s="169" t="s">
        <v>2324</v>
      </c>
      <c r="D166" s="111">
        <v>165224.67000000001</v>
      </c>
      <c r="E166" s="111">
        <v>121677.02</v>
      </c>
      <c r="F166" s="112">
        <f t="shared" ref="F166:F174" si="5">IF(D166&gt;0,IF(E166/D166&gt;=100,"&gt;&gt;100",E166/D166*100),"-")</f>
        <v>73.643372990244131</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6" t="s">
        <v>2327</v>
      </c>
      <c r="C167" s="169" t="s">
        <v>2326</v>
      </c>
      <c r="D167" s="111">
        <v>299268.32</v>
      </c>
      <c r="E167" s="111">
        <v>227201.97</v>
      </c>
      <c r="F167" s="112">
        <f t="shared" si="5"/>
        <v>75.919151749841078</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6" t="s">
        <v>2333</v>
      </c>
      <c r="C170" s="169" t="s">
        <v>2332</v>
      </c>
      <c r="D170" s="111">
        <v>387864.69</v>
      </c>
      <c r="E170" s="111">
        <v>337901.36</v>
      </c>
      <c r="F170" s="112">
        <f t="shared" si="5"/>
        <v>87.1183607871085</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6"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6"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6"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6"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2341</v>
      </c>
      <c r="B175" s="340"/>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2342</v>
      </c>
      <c r="C176" s="169" t="s">
        <v>2343</v>
      </c>
      <c r="D176" s="170">
        <f>D177+D251</f>
        <v>898594561.73999989</v>
      </c>
      <c r="E176" s="170">
        <f>E177+E251</f>
        <v>923639901.50999999</v>
      </c>
      <c r="F176" s="112">
        <f t="shared" ref="F176:F207" si="6">IF(D176&gt;0,IF(E176/D176&gt;=100,"&gt;&gt;100",E176/D176*100),"-")</f>
        <v>102.78716796610736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6" t="s">
        <v>2345</v>
      </c>
      <c r="C177" s="169" t="s">
        <v>2344</v>
      </c>
      <c r="D177" s="170">
        <f>D178+D197+D203+D219+D247+D248</f>
        <v>11598539.91</v>
      </c>
      <c r="E177" s="170">
        <f>E178+E197+E203+E219+E247+E248</f>
        <v>11272339.890000001</v>
      </c>
      <c r="F177" s="112">
        <f t="shared" si="6"/>
        <v>97.187576862853604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6" t="s">
        <v>2347</v>
      </c>
      <c r="C178" s="169" t="s">
        <v>2346</v>
      </c>
      <c r="D178" s="170">
        <f>SUM(D179:D181)+D185+D186+SUM(D194:D196)</f>
        <v>5669832.2699999996</v>
      </c>
      <c r="E178" s="170">
        <f>SUM(E179:E181)+E185+E186+SUM(E194:E196)</f>
        <v>4855076.8999999994</v>
      </c>
      <c r="F178" s="112">
        <f t="shared" si="6"/>
        <v>85.629991661111333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6" t="s">
        <v>2349</v>
      </c>
      <c r="C179" s="169" t="s">
        <v>2348</v>
      </c>
      <c r="D179" s="111">
        <v>486509.21</v>
      </c>
      <c r="E179" s="111">
        <v>593130.17000000004</v>
      </c>
      <c r="F179" s="112">
        <f t="shared" si="6"/>
        <v>121.91550700550972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6" t="s">
        <v>2351</v>
      </c>
      <c r="C180" s="169" t="s">
        <v>2350</v>
      </c>
      <c r="D180" s="111">
        <v>3109000.27</v>
      </c>
      <c r="E180" s="111">
        <v>2169865.7599999998</v>
      </c>
      <c r="F180" s="112">
        <f t="shared" si="6"/>
        <v>69.793038647757982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6" t="s">
        <v>2353</v>
      </c>
      <c r="C181" s="169" t="s">
        <v>2352</v>
      </c>
      <c r="D181" s="170">
        <f>SUM(D182:D184)</f>
        <v>20556.080000000002</v>
      </c>
      <c r="E181" s="170">
        <f>SUM(E182:E184)</f>
        <v>20320.66</v>
      </c>
      <c r="F181" s="112">
        <f t="shared" si="6"/>
        <v>98.854742733050259</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6" t="s">
        <v>2357</v>
      </c>
      <c r="C183" s="169" t="s">
        <v>2356</v>
      </c>
      <c r="D183" s="111">
        <v>14088.76</v>
      </c>
      <c r="E183" s="111">
        <v>12908.29</v>
      </c>
      <c r="F183" s="112">
        <f t="shared" si="6"/>
        <v>91.62119306454224</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6" t="s">
        <v>2359</v>
      </c>
      <c r="C184" s="169" t="s">
        <v>2358</v>
      </c>
      <c r="D184" s="111">
        <v>6467.32</v>
      </c>
      <c r="E184" s="111">
        <v>7412.37</v>
      </c>
      <c r="F184" s="112">
        <f t="shared" si="6"/>
        <v>114.61269892320158</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6" t="s">
        <v>2361</v>
      </c>
      <c r="C185" s="169" t="s">
        <v>2360</v>
      </c>
      <c r="D185" s="111">
        <v>205040.63</v>
      </c>
      <c r="E185" s="111">
        <v>234388.05</v>
      </c>
      <c r="F185" s="112">
        <f t="shared" si="6"/>
        <v>114.31297787175157</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6" t="s">
        <v>2363</v>
      </c>
      <c r="C186" s="169" t="s">
        <v>2362</v>
      </c>
      <c r="D186" s="170">
        <f>SUM(D187:D193)</f>
        <v>0</v>
      </c>
      <c r="E186" s="170">
        <f>SUM(E187:E193)</f>
        <v>1021.3</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6" t="s">
        <v>2369</v>
      </c>
      <c r="C189" s="169" t="s">
        <v>2368</v>
      </c>
      <c r="D189" s="111">
        <v>0</v>
      </c>
      <c r="E189" s="111">
        <v>600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6" t="s">
        <v>2371</v>
      </c>
      <c r="C190" s="169" t="s">
        <v>2370</v>
      </c>
      <c r="D190" s="111">
        <v>0</v>
      </c>
      <c r="E190" s="111">
        <v>421.3</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6" t="s">
        <v>2379</v>
      </c>
      <c r="C194" s="169" t="s">
        <v>2378</v>
      </c>
      <c r="D194" s="111">
        <v>25696.97</v>
      </c>
      <c r="E194" s="111">
        <v>28830.98</v>
      </c>
      <c r="F194" s="112">
        <f t="shared" si="6"/>
        <v>112.19602933731096</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6" t="s">
        <v>2381</v>
      </c>
      <c r="C195" s="169" t="s">
        <v>2380</v>
      </c>
      <c r="D195" s="111">
        <v>0</v>
      </c>
      <c r="E195" s="111">
        <v>69543</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6" t="s">
        <v>2383</v>
      </c>
      <c r="C196" s="169" t="s">
        <v>2382</v>
      </c>
      <c r="D196" s="111">
        <v>1823029.11</v>
      </c>
      <c r="E196" s="111">
        <v>1737976.98</v>
      </c>
      <c r="F196" s="112">
        <f t="shared" si="6"/>
        <v>95.334570932879942</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6" t="s">
        <v>2385</v>
      </c>
      <c r="C197" s="169" t="s">
        <v>2384</v>
      </c>
      <c r="D197" s="170">
        <f>SUM(D198:D202)</f>
        <v>1353015.4799999997</v>
      </c>
      <c r="E197" s="170">
        <f>SUM(E198:E202)</f>
        <v>1041731.8200000001</v>
      </c>
      <c r="F197" s="112">
        <f t="shared" si="6"/>
        <v>76.993340830069457</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6" t="s">
        <v>2387</v>
      </c>
      <c r="C198" s="169" t="s">
        <v>2386</v>
      </c>
      <c r="D198" s="111">
        <v>3366.43</v>
      </c>
      <c r="E198" s="111">
        <v>9228.93</v>
      </c>
      <c r="F198" s="112">
        <f t="shared" si="6"/>
        <v>274.14590530621462</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6" t="s">
        <v>2389</v>
      </c>
      <c r="C199" s="169" t="s">
        <v>2388</v>
      </c>
      <c r="D199" s="111">
        <v>1290711.1499999999</v>
      </c>
      <c r="E199" s="111">
        <v>1021637.29</v>
      </c>
      <c r="F199" s="112">
        <f t="shared" si="6"/>
        <v>79.153053725459813</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6" t="s">
        <v>2395</v>
      </c>
      <c r="C202" s="169" t="s">
        <v>2394</v>
      </c>
      <c r="D202" s="111">
        <v>58937.9</v>
      </c>
      <c r="E202" s="111">
        <v>10865.6</v>
      </c>
      <c r="F202" s="112">
        <f t="shared" si="6"/>
        <v>18.435675516094058</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6" t="s">
        <v>2423</v>
      </c>
      <c r="C219" s="169" t="s">
        <v>2422</v>
      </c>
      <c r="D219" s="170">
        <f>D220+D237</f>
        <v>2895216.66</v>
      </c>
      <c r="E219" s="170">
        <f>E220+E237</f>
        <v>2393809.6</v>
      </c>
      <c r="F219" s="112">
        <f t="shared" si="7"/>
        <v>82.681535826752253</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2424</v>
      </c>
      <c r="C220" s="169" t="s">
        <v>2425</v>
      </c>
      <c r="D220" s="170">
        <f>SUM(D221:D236)</f>
        <v>2895216.66</v>
      </c>
      <c r="E220" s="170">
        <f>SUM(E221:E236)</f>
        <v>2393809.6</v>
      </c>
      <c r="F220" s="112">
        <f t="shared" si="7"/>
        <v>82.681535826752253</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6"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6" t="s">
        <v>2435</v>
      </c>
      <c r="C225" s="169" t="s">
        <v>2434</v>
      </c>
      <c r="D225" s="111">
        <v>2895216.6400000001</v>
      </c>
      <c r="E225" s="111">
        <v>2393809.6</v>
      </c>
      <c r="F225" s="112">
        <f t="shared" si="7"/>
        <v>82.681536397911842</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6"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6" t="s">
        <v>2445</v>
      </c>
      <c r="C230" s="169" t="s">
        <v>2444</v>
      </c>
      <c r="D230" s="111">
        <v>0.02</v>
      </c>
      <c r="E230" s="111">
        <v>0</v>
      </c>
      <c r="F230" s="112">
        <f t="shared" si="7"/>
        <v>0</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6" t="s">
        <v>2479</v>
      </c>
      <c r="C247" s="169" t="s">
        <v>2478</v>
      </c>
      <c r="D247" s="111">
        <v>1680475.5</v>
      </c>
      <c r="E247" s="111">
        <v>2981721.57</v>
      </c>
      <c r="F247" s="112">
        <f t="shared" si="8"/>
        <v>177.43320685127512</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6"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6"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6"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6" t="s">
        <v>2487</v>
      </c>
      <c r="C251" s="169" t="s">
        <v>2486</v>
      </c>
      <c r="D251" s="170">
        <f>+D252+D255-D264+D274+D291</f>
        <v>886996021.82999992</v>
      </c>
      <c r="E251" s="170">
        <f>+E252+E255-E264+E274+E291</f>
        <v>912367561.62</v>
      </c>
      <c r="F251" s="112">
        <f t="shared" si="8"/>
        <v>102.86038935525946</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6" t="s">
        <v>2489</v>
      </c>
      <c r="C252" s="169" t="s">
        <v>2488</v>
      </c>
      <c r="D252" s="170">
        <f>D253-D254</f>
        <v>872023544.24000001</v>
      </c>
      <c r="E252" s="170">
        <f>E253-E254</f>
        <v>897536867.13</v>
      </c>
      <c r="F252" s="112">
        <f t="shared" si="8"/>
        <v>102.92576078461686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6" t="s">
        <v>2491</v>
      </c>
      <c r="C253" s="169" t="s">
        <v>2490</v>
      </c>
      <c r="D253" s="111">
        <v>874918760.88</v>
      </c>
      <c r="E253" s="111">
        <v>899932083.84000003</v>
      </c>
      <c r="F253" s="112">
        <f t="shared" si="8"/>
        <v>102.85893091775074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6" t="s">
        <v>2493</v>
      </c>
      <c r="C254" s="169" t="s">
        <v>2492</v>
      </c>
      <c r="D254" s="111">
        <v>2895216.6400000001</v>
      </c>
      <c r="E254" s="111">
        <v>2395216.71</v>
      </c>
      <c r="F254" s="112">
        <f t="shared" si="8"/>
        <v>82.730137596888071</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6" t="s">
        <v>2495</v>
      </c>
      <c r="C255" s="169" t="s">
        <v>2494</v>
      </c>
      <c r="D255" s="170">
        <f>D256-D260</f>
        <v>10661873.23</v>
      </c>
      <c r="E255" s="170">
        <f>E256-E260</f>
        <v>10505495.279999999</v>
      </c>
      <c r="F255" s="112">
        <f t="shared" si="8"/>
        <v>98.533297605152626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6" t="s">
        <v>2497</v>
      </c>
      <c r="C256" s="169" t="s">
        <v>2496</v>
      </c>
      <c r="D256" s="170">
        <f>SUM(D257:D259)</f>
        <v>17464069.039999999</v>
      </c>
      <c r="E256" s="170">
        <f>SUM(E257:E259)</f>
        <v>23162617.43</v>
      </c>
      <c r="F256" s="112">
        <f t="shared" si="8"/>
        <v>132.6301297649932</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6" t="s">
        <v>2498</v>
      </c>
      <c r="C257" s="169" t="s">
        <v>646</v>
      </c>
      <c r="D257" s="111">
        <v>17464069.039999999</v>
      </c>
      <c r="E257" s="111">
        <v>22967382.789999999</v>
      </c>
      <c r="F257" s="112">
        <f t="shared" si="8"/>
        <v>131.51220793616378</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6" t="s">
        <v>2500</v>
      </c>
      <c r="C259" s="169" t="s">
        <v>1281</v>
      </c>
      <c r="D259" s="111">
        <v>0</v>
      </c>
      <c r="E259" s="111">
        <v>195234.64</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6" t="s">
        <v>2502</v>
      </c>
      <c r="C260" s="169" t="s">
        <v>2501</v>
      </c>
      <c r="D260" s="170">
        <f>SUM(D261:D263)</f>
        <v>6802195.8099999996</v>
      </c>
      <c r="E260" s="170">
        <f>SUM(E261:E263)</f>
        <v>12657122.15</v>
      </c>
      <c r="F260" s="112">
        <f t="shared" si="8"/>
        <v>186.07406348686104</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6"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6" t="s">
        <v>2504</v>
      </c>
      <c r="C262" s="169" t="s">
        <v>848</v>
      </c>
      <c r="D262" s="111">
        <v>6015594.5999999996</v>
      </c>
      <c r="E262" s="111">
        <v>12657122.15</v>
      </c>
      <c r="F262" s="112">
        <f t="shared" si="8"/>
        <v>210.40517175143418</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6" t="s">
        <v>2505</v>
      </c>
      <c r="C263" s="169" t="s">
        <v>1283</v>
      </c>
      <c r="D263" s="111">
        <v>786601.21</v>
      </c>
      <c r="E263" s="111">
        <v>0</v>
      </c>
      <c r="F263" s="112">
        <f t="shared" si="8"/>
        <v>0</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6"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6"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6" t="s">
        <v>2526</v>
      </c>
      <c r="C274" s="169" t="s">
        <v>650</v>
      </c>
      <c r="D274" s="170">
        <f>SUM(D275:D277)+SUM(D286:D290)</f>
        <v>4233976.0599999996</v>
      </c>
      <c r="E274" s="170">
        <f>SUM(E275:E277)+SUM(E286:E290)</f>
        <v>4314221.58</v>
      </c>
      <c r="F274" s="112">
        <f t="shared" si="9"/>
        <v>101.89527571395858</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6" t="s">
        <v>2528</v>
      </c>
      <c r="C275" s="169" t="s">
        <v>2527</v>
      </c>
      <c r="D275" s="111">
        <v>685448.49</v>
      </c>
      <c r="E275" s="111">
        <v>767494.62</v>
      </c>
      <c r="F275" s="112">
        <f t="shared" si="9"/>
        <v>111.96970030527021</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6" t="s">
        <v>2532</v>
      </c>
      <c r="C277" s="169" t="s">
        <v>2531</v>
      </c>
      <c r="D277" s="170">
        <f>SUM(D278:D285)</f>
        <v>7639.94</v>
      </c>
      <c r="E277" s="170">
        <f>SUM(E278:E285)</f>
        <v>1461749.35</v>
      </c>
      <c r="F277" s="112"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6" t="s">
        <v>2534</v>
      </c>
      <c r="C278" s="169" t="s">
        <v>2533</v>
      </c>
      <c r="D278" s="111">
        <v>0</v>
      </c>
      <c r="E278" s="111">
        <v>50692.31</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6" t="s">
        <v>2536</v>
      </c>
      <c r="C279" s="169" t="s">
        <v>2535</v>
      </c>
      <c r="D279" s="111">
        <v>0</v>
      </c>
      <c r="E279" s="111">
        <v>53643.25</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6" t="s">
        <v>2538</v>
      </c>
      <c r="C280" s="169" t="s">
        <v>2537</v>
      </c>
      <c r="D280" s="111">
        <v>0</v>
      </c>
      <c r="E280" s="111">
        <v>995424.05</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6" t="s">
        <v>2542</v>
      </c>
      <c r="C282" s="169" t="s">
        <v>2541</v>
      </c>
      <c r="D282" s="111">
        <v>7639.94</v>
      </c>
      <c r="E282" s="111">
        <v>0</v>
      </c>
      <c r="F282" s="112">
        <f t="shared" si="9"/>
        <v>0</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6" t="s">
        <v>2547</v>
      </c>
      <c r="C285" s="169" t="s">
        <v>2546</v>
      </c>
      <c r="D285" s="111">
        <v>0</v>
      </c>
      <c r="E285" s="111">
        <v>361989.74</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6" t="s">
        <v>2549</v>
      </c>
      <c r="C286" s="169" t="s">
        <v>2548</v>
      </c>
      <c r="D286" s="111">
        <v>753961.23</v>
      </c>
      <c r="E286" s="111">
        <v>277929.40000000002</v>
      </c>
      <c r="F286" s="112">
        <f t="shared" si="9"/>
        <v>36.862558569490375</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6" t="s">
        <v>2551</v>
      </c>
      <c r="C287" s="169" t="s">
        <v>2550</v>
      </c>
      <c r="D287" s="111">
        <v>2497062.34</v>
      </c>
      <c r="E287" s="111">
        <v>1528552.28</v>
      </c>
      <c r="F287" s="112">
        <f t="shared" si="9"/>
        <v>61.214021593069248</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6" t="s">
        <v>2553</v>
      </c>
      <c r="C288" s="169" t="s">
        <v>2552</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6" t="s">
        <v>2557</v>
      </c>
      <c r="C290" s="169" t="s">
        <v>2556</v>
      </c>
      <c r="D290" s="111">
        <v>289864.06</v>
      </c>
      <c r="E290" s="111">
        <v>278495.93</v>
      </c>
      <c r="F290" s="112">
        <f t="shared" si="9"/>
        <v>96.078116755833747</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6" t="s">
        <v>2558</v>
      </c>
      <c r="C291" s="169" t="s">
        <v>850</v>
      </c>
      <c r="D291" s="170">
        <f>SUM(D292:D295)</f>
        <v>76628.3</v>
      </c>
      <c r="E291" s="170">
        <f>SUM(E292:E295)</f>
        <v>10977.630000000001</v>
      </c>
      <c r="F291" s="112">
        <f t="shared" si="9"/>
        <v>14.32581696318462</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6" t="s">
        <v>2560</v>
      </c>
      <c r="C292" s="169" t="s">
        <v>2559</v>
      </c>
      <c r="D292" s="111">
        <v>43184</v>
      </c>
      <c r="E292" s="111">
        <v>1366.28</v>
      </c>
      <c r="F292" s="112">
        <f t="shared" si="9"/>
        <v>3.1638569840681732</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6" t="s">
        <v>2562</v>
      </c>
      <c r="C293" s="169" t="s">
        <v>2561</v>
      </c>
      <c r="D293" s="111">
        <v>33444.300000000003</v>
      </c>
      <c r="E293" s="111">
        <v>9611.35</v>
      </c>
      <c r="F293" s="112">
        <f t="shared" si="9"/>
        <v>28.738379933202367</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6"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6" t="s">
        <v>2570</v>
      </c>
      <c r="C297" s="169" t="s">
        <v>2569</v>
      </c>
      <c r="D297" s="170">
        <f>D298</f>
        <v>94598727.849999994</v>
      </c>
      <c r="E297" s="170">
        <f>E298</f>
        <v>124317048.70999999</v>
      </c>
      <c r="F297" s="112">
        <f t="shared" si="9"/>
        <v>131.41513795737583</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94598727.849999994</v>
      </c>
      <c r="E298" s="127">
        <v>124317048.70999999</v>
      </c>
      <c r="F298" s="128">
        <f t="shared" si="9"/>
        <v>131.41513795737583</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1303</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6"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6" t="s">
        <v>2579</v>
      </c>
      <c r="C302" s="169" t="s">
        <v>2580</v>
      </c>
      <c r="D302" s="111">
        <v>14516319.380000001</v>
      </c>
      <c r="E302" s="111">
        <v>15108290.82</v>
      </c>
      <c r="F302" s="112">
        <f t="shared" si="10"/>
        <v>104.07797200174305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6" t="s">
        <v>2581</v>
      </c>
      <c r="C303" s="169" t="s">
        <v>2582</v>
      </c>
      <c r="D303" s="111">
        <v>582128.23</v>
      </c>
      <c r="E303" s="111">
        <v>2175768</v>
      </c>
      <c r="F303" s="112">
        <f t="shared" si="10"/>
        <v>373.76094954199351</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6" t="s">
        <v>2583</v>
      </c>
      <c r="C304" s="169" t="s">
        <v>2584</v>
      </c>
      <c r="D304" s="111">
        <v>1427568.34</v>
      </c>
      <c r="E304" s="111">
        <v>1582239.72</v>
      </c>
      <c r="F304" s="112">
        <f t="shared" si="10"/>
        <v>110.83460424738753</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6" t="s">
        <v>2586</v>
      </c>
      <c r="C305" s="169" t="s">
        <v>2587</v>
      </c>
      <c r="D305" s="111">
        <v>434972.83</v>
      </c>
      <c r="E305" s="111">
        <v>340732.99</v>
      </c>
      <c r="F305" s="112">
        <f t="shared" si="10"/>
        <v>78.334315731858467</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6" t="s">
        <v>2588</v>
      </c>
      <c r="C306" s="169" t="s">
        <v>2589</v>
      </c>
      <c r="D306" s="111">
        <v>29520.16</v>
      </c>
      <c r="E306" s="111">
        <v>8146</v>
      </c>
      <c r="F306" s="112">
        <f t="shared" si="10"/>
        <v>27.594701383732339</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6"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6" t="s">
        <v>2593</v>
      </c>
      <c r="C308" s="169" t="s">
        <v>2592</v>
      </c>
      <c r="D308" s="111">
        <v>22764.31</v>
      </c>
      <c r="E308" s="111">
        <v>19622.259999999998</v>
      </c>
      <c r="F308" s="112">
        <f t="shared" si="10"/>
        <v>86.197473149856052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6"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6" t="s">
        <v>2599</v>
      </c>
      <c r="C311" s="169" t="s">
        <v>2598</v>
      </c>
      <c r="D311" s="111">
        <v>6309.89</v>
      </c>
      <c r="E311" s="111">
        <v>2908.64</v>
      </c>
      <c r="F311" s="112">
        <f t="shared" si="10"/>
        <v>46.096524662078096</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6"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6" t="s">
        <v>2605</v>
      </c>
      <c r="C314" s="169" t="s">
        <v>2604</v>
      </c>
      <c r="D314" s="111">
        <v>38763.93</v>
      </c>
      <c r="E314" s="111">
        <v>35954.9</v>
      </c>
      <c r="F314" s="112">
        <f t="shared" si="10"/>
        <v>92.753495324132516</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6" t="s">
        <v>2647</v>
      </c>
      <c r="C335" s="169" t="s">
        <v>2646</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6" t="s">
        <v>2649</v>
      </c>
      <c r="C336" s="169" t="s">
        <v>2650</v>
      </c>
      <c r="D336" s="111">
        <v>264579.73</v>
      </c>
      <c r="E336" s="111">
        <v>439419.51</v>
      </c>
      <c r="F336" s="112">
        <f t="shared" si="11"/>
        <v>166.08207665795109</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6" t="s">
        <v>2651</v>
      </c>
      <c r="C337" s="169" t="s">
        <v>2652</v>
      </c>
      <c r="D337" s="111">
        <v>5405252.54</v>
      </c>
      <c r="E337" s="111">
        <v>4415657.3899999997</v>
      </c>
      <c r="F337" s="112">
        <f t="shared" si="11"/>
        <v>81.691971972136571</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6" t="s">
        <v>2654</v>
      </c>
      <c r="C338" s="169" t="s">
        <v>2655</v>
      </c>
      <c r="D338" s="111">
        <v>30680.33</v>
      </c>
      <c r="E338" s="111">
        <v>142100.12</v>
      </c>
      <c r="F338" s="112">
        <f t="shared" si="11"/>
        <v>463.16359700172711</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6" t="s">
        <v>2656</v>
      </c>
      <c r="C339" s="169" t="s">
        <v>2657</v>
      </c>
      <c r="D339" s="111">
        <v>1322335.1499999999</v>
      </c>
      <c r="E339" s="111">
        <v>899631.7</v>
      </c>
      <c r="F339" s="112">
        <f t="shared" si="11"/>
        <v>68.033561688199853</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6" t="s">
        <v>2666</v>
      </c>
      <c r="C343" s="169" t="s">
        <v>2667</v>
      </c>
      <c r="D343" s="111">
        <v>2895216.66</v>
      </c>
      <c r="E343" s="111">
        <v>2393809.6</v>
      </c>
      <c r="F343" s="112">
        <f t="shared" si="11"/>
        <v>82.681535826752253</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1409234.67</v>
      </c>
      <c r="E344" s="111">
        <v>1478681.99</v>
      </c>
      <c r="F344" s="112">
        <f t="shared" si="11"/>
        <v>104.92801670853018</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355867.99</v>
      </c>
      <c r="E367" s="111">
        <v>369160.39</v>
      </c>
      <c r="F367" s="112">
        <f t="shared" si="12"/>
        <v>103.73520529340108</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61289.05</v>
      </c>
      <c r="E368" s="111">
        <v>58289.34</v>
      </c>
      <c r="F368" s="112">
        <f t="shared" si="12"/>
        <v>95.10563469330981</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1263318.46</v>
      </c>
      <c r="E369" s="111">
        <v>1559713.79</v>
      </c>
      <c r="F369" s="112">
        <f t="shared" si="12"/>
        <v>123.46164798383458</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994558.05</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6" t="s">
        <v>2731</v>
      </c>
      <c r="C381" s="169" t="s">
        <v>2730</v>
      </c>
      <c r="D381" s="111">
        <v>0</v>
      </c>
      <c r="E381" s="111">
        <v>15956.04</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6" t="s">
        <v>2733</v>
      </c>
      <c r="C382" s="169" t="s">
        <v>2732</v>
      </c>
      <c r="D382" s="111">
        <v>0</v>
      </c>
      <c r="E382" s="111">
        <v>5852.21</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1777746.17</v>
      </c>
      <c r="E387" s="111">
        <v>1777473.98</v>
      </c>
      <c r="F387" s="112">
        <f t="shared" si="12"/>
        <v>99.984689040280699</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1600000</v>
      </c>
      <c r="E389" s="111">
        <v>8067592.8399999999</v>
      </c>
      <c r="F389" s="112">
        <f t="shared" si="12"/>
        <v>504.22455250000002</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46460500.75</v>
      </c>
      <c r="E391" s="182">
        <v>67653457.5</v>
      </c>
      <c r="F391" s="183">
        <f t="shared" si="12"/>
        <v>145.61499856412976</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17725028.18</v>
      </c>
      <c r="E392" s="182">
        <v>17917858.02</v>
      </c>
      <c r="F392" s="183">
        <f t="shared" si="12"/>
        <v>101.08789581625363</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10709994.890000001</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27035452.75</v>
      </c>
      <c r="E397" s="142">
        <v>18190671.48</v>
      </c>
      <c r="F397" s="187">
        <f t="shared" si="13"/>
        <v>67.284508412754434</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B112" workbookViewId="0">
      <selection activeCell="Y993" sqref="Y993 Y993"/>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2764</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2765</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9" t="s">
        <v>2766</v>
      </c>
      <c r="C5" s="200" t="s">
        <v>2046</v>
      </c>
      <c r="D5" s="201">
        <f>D6+D10+D13+SUM(D17:D21)</f>
        <v>9582602.25</v>
      </c>
      <c r="E5" s="201">
        <f>E6+E10+E13+SUM(E17:E21)</f>
        <v>10420505.890000001</v>
      </c>
      <c r="F5" s="202">
        <f t="shared" ref="F5:F36" si="0">IF(D5&gt;0,IF(E5/D5&gt;=100,"&gt;&gt;100",E5/D5*100),"-")</f>
        <v>108.74400938429851</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3" t="s">
        <v>2048</v>
      </c>
      <c r="D6" s="83">
        <f>SUM(D7:D9)</f>
        <v>9225393.3499999996</v>
      </c>
      <c r="E6" s="83">
        <f>SUM(E7:E9)</f>
        <v>10082098.65</v>
      </c>
      <c r="F6" s="87">
        <f t="shared" si="0"/>
        <v>109.2863823524663</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203" t="s">
        <v>2768</v>
      </c>
      <c r="D7" s="107">
        <v>9025594.3300000001</v>
      </c>
      <c r="E7" s="107">
        <v>9975912.5999999996</v>
      </c>
      <c r="F7" s="87">
        <f t="shared" si="0"/>
        <v>110.52914894303696</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203" t="s">
        <v>2770</v>
      </c>
      <c r="D8" s="107">
        <v>199799.02</v>
      </c>
      <c r="E8" s="107">
        <v>106186.05</v>
      </c>
      <c r="F8" s="87">
        <f t="shared" si="0"/>
        <v>53.146431849365428</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203"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203"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203"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203"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203" t="s">
        <v>2779</v>
      </c>
      <c r="D13" s="83">
        <f>SUM(D14:D16)</f>
        <v>357208.9</v>
      </c>
      <c r="E13" s="83">
        <f>SUM(E14:E16)</f>
        <v>338407.24</v>
      </c>
      <c r="F13" s="87">
        <f t="shared" si="0"/>
        <v>94.736508524843572</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203" t="s">
        <v>2781</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203" t="s">
        <v>2783</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203" t="s">
        <v>2785</v>
      </c>
      <c r="D16" s="107">
        <v>357208.9</v>
      </c>
      <c r="E16" s="107">
        <v>338407.24</v>
      </c>
      <c r="F16" s="87">
        <f t="shared" si="0"/>
        <v>94.736508524843572</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203"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203"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203" t="s">
        <v>2791</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203"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203"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203" t="s">
        <v>2054</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203"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203" t="s">
        <v>2800</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203"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203"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203"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203" t="s">
        <v>2109</v>
      </c>
      <c r="D28" s="83">
        <f>SUM(D29:D34)</f>
        <v>366164.96</v>
      </c>
      <c r="E28" s="83">
        <f>SUM(E29:E34)</f>
        <v>435177.95</v>
      </c>
      <c r="F28" s="87">
        <f t="shared" si="0"/>
        <v>118.84751342673532</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203"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203" t="s">
        <v>2811</v>
      </c>
      <c r="D30" s="107">
        <v>274644</v>
      </c>
      <c r="E30" s="107">
        <v>368785</v>
      </c>
      <c r="F30" s="87">
        <f t="shared" si="0"/>
        <v>134.27746464514061</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203"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203"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203"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203" t="s">
        <v>2819</v>
      </c>
      <c r="D34" s="107">
        <v>91520.960000000006</v>
      </c>
      <c r="E34" s="107">
        <v>66392.95</v>
      </c>
      <c r="F34" s="87">
        <f t="shared" si="0"/>
        <v>72.543983367307334</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203" t="s">
        <v>2111</v>
      </c>
      <c r="D35" s="83">
        <f>D36+D39+D43+D50+D54+D60+D61+D66+D74</f>
        <v>2636508.77</v>
      </c>
      <c r="E35" s="83">
        <f>E36+E39+E43+E50+E54+E60+E61+E66+E74</f>
        <v>5427568.75</v>
      </c>
      <c r="F35" s="87">
        <f t="shared" si="0"/>
        <v>205.86196457066973</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203"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203"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203"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203" t="s">
        <v>2115</v>
      </c>
      <c r="D39" s="83">
        <f>SUM(D40:D42)</f>
        <v>11444.48</v>
      </c>
      <c r="E39" s="83">
        <f>SUM(E40:E42)</f>
        <v>13349.99</v>
      </c>
      <c r="F39" s="87">
        <f t="shared" si="1"/>
        <v>116.65003565037469</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203" t="s">
        <v>2828</v>
      </c>
      <c r="D40" s="107">
        <v>11444.48</v>
      </c>
      <c r="E40" s="107">
        <v>13349.99</v>
      </c>
      <c r="F40" s="87">
        <f t="shared" si="1"/>
        <v>116.65003565037469</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203"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203"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203"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203"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203"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203"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203"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203"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203"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203" t="s">
        <v>2848</v>
      </c>
      <c r="D50" s="83">
        <f>SUM(D51:D53)</f>
        <v>2367936.67</v>
      </c>
      <c r="E50" s="83">
        <f>SUM(E51:E53)</f>
        <v>5158911.8</v>
      </c>
      <c r="F50" s="87">
        <f t="shared" si="1"/>
        <v>217.86527762163504</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203"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203"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203" t="s">
        <v>2854</v>
      </c>
      <c r="D53" s="107">
        <v>2367936.67</v>
      </c>
      <c r="E53" s="107">
        <v>5158911.8</v>
      </c>
      <c r="F53" s="87">
        <f t="shared" si="1"/>
        <v>217.86527762163504</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203" t="s">
        <v>2856</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203" t="s">
        <v>2858</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203"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203"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203"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203"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203"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203" t="s">
        <v>2870</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203"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203"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203" t="s">
        <v>2876</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203"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203"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203"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203"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203"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203"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203"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203"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203"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203" t="s">
        <v>2117</v>
      </c>
      <c r="D74" s="107">
        <v>257127.62</v>
      </c>
      <c r="E74" s="107">
        <v>255306.96</v>
      </c>
      <c r="F74" s="87">
        <f t="shared" si="2"/>
        <v>99.291923598094982</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203" t="s">
        <v>2119</v>
      </c>
      <c r="D75" s="83">
        <f>SUM(D76:D81)</f>
        <v>1818672.98</v>
      </c>
      <c r="E75" s="83">
        <f>SUM(E76:E81)</f>
        <v>849567.32</v>
      </c>
      <c r="F75" s="87">
        <f t="shared" si="2"/>
        <v>46.71358343928329</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203" t="s">
        <v>2121</v>
      </c>
      <c r="D76" s="107">
        <v>784434.43</v>
      </c>
      <c r="E76" s="107">
        <v>149887.21</v>
      </c>
      <c r="F76" s="87">
        <f t="shared" si="2"/>
        <v>19.107678636696249</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203" t="s">
        <v>2123</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203"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203"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203"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203" t="s">
        <v>2131</v>
      </c>
      <c r="D81" s="107">
        <v>1034238.55</v>
      </c>
      <c r="E81" s="107">
        <v>699680.11</v>
      </c>
      <c r="F81" s="87">
        <f t="shared" si="2"/>
        <v>67.651714394130821</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203" t="s">
        <v>2133</v>
      </c>
      <c r="D82" s="83">
        <f>SUM(D83:D88)</f>
        <v>18015006.189999998</v>
      </c>
      <c r="E82" s="83">
        <f>SUM(E83:E88)</f>
        <v>21507063.18</v>
      </c>
      <c r="F82" s="87">
        <f t="shared" si="2"/>
        <v>119.38415648138061</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203" t="s">
        <v>2135</v>
      </c>
      <c r="D83" s="107">
        <v>22309.08</v>
      </c>
      <c r="E83" s="107">
        <v>40300</v>
      </c>
      <c r="F83" s="87">
        <f t="shared" si="2"/>
        <v>180.64393511520868</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203" t="s">
        <v>2137</v>
      </c>
      <c r="D84" s="107">
        <v>1651648.97</v>
      </c>
      <c r="E84" s="107">
        <v>3635840.36</v>
      </c>
      <c r="F84" s="87">
        <f t="shared" si="2"/>
        <v>220.13396466441657</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203" t="s">
        <v>2139</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203" t="s">
        <v>2141</v>
      </c>
      <c r="D86" s="107">
        <v>1638051.27</v>
      </c>
      <c r="E86" s="107">
        <v>1355094.88</v>
      </c>
      <c r="F86" s="87">
        <f t="shared" si="2"/>
        <v>82.726035797402105</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203" t="s">
        <v>2143</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203" t="s">
        <v>2910</v>
      </c>
      <c r="D88" s="107">
        <v>14702996.869999999</v>
      </c>
      <c r="E88" s="107">
        <v>16475827.939999999</v>
      </c>
      <c r="F88" s="87">
        <f t="shared" si="2"/>
        <v>112.05761713530175</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203" t="s">
        <v>2912</v>
      </c>
      <c r="D89" s="83">
        <f>D90+D94+D99+D104+D105+D106</f>
        <v>403679.16</v>
      </c>
      <c r="E89" s="83">
        <f>E90+E94+E99+E104+E105+E106</f>
        <v>616934.88</v>
      </c>
      <c r="F89" s="87">
        <f t="shared" si="2"/>
        <v>152.82802312608857</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203"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203"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203"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203"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203"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203"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203"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203"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203"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203"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203"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203"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203"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203"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203" t="s">
        <v>2941</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203" t="s">
        <v>2943</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203" t="s">
        <v>2945</v>
      </c>
      <c r="D106" s="107">
        <v>403679.16</v>
      </c>
      <c r="E106" s="107">
        <v>616934.88</v>
      </c>
      <c r="F106" s="87">
        <f t="shared" si="3"/>
        <v>152.82802312608857</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203" t="s">
        <v>2947</v>
      </c>
      <c r="D107" s="83">
        <f>SUM(D108:D113)</f>
        <v>7787072.8299999991</v>
      </c>
      <c r="E107" s="83">
        <f>SUM(E108:E113)</f>
        <v>7791999.9700000007</v>
      </c>
      <c r="F107" s="87">
        <f t="shared" si="3"/>
        <v>100.06327332628788</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203" t="s">
        <v>2949</v>
      </c>
      <c r="D108" s="107">
        <v>4989782.6399999997</v>
      </c>
      <c r="E108" s="107">
        <v>4784291.95</v>
      </c>
      <c r="F108" s="87">
        <f t="shared" si="3"/>
        <v>95.881770713763999</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203" t="s">
        <v>2951</v>
      </c>
      <c r="D109" s="107">
        <v>2091655.06</v>
      </c>
      <c r="E109" s="107">
        <v>2626474.2000000002</v>
      </c>
      <c r="F109" s="87">
        <f t="shared" si="3"/>
        <v>125.56918443330709</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203"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203" t="s">
        <v>2955</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203"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203" t="s">
        <v>2959</v>
      </c>
      <c r="D113" s="107">
        <v>705635.13</v>
      </c>
      <c r="E113" s="107">
        <v>381233.82</v>
      </c>
      <c r="F113" s="87">
        <f t="shared" si="3"/>
        <v>54.027046527572963</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203" t="s">
        <v>2961</v>
      </c>
      <c r="D114" s="83">
        <f>D115+D118+D121+D122+SUM(D125:D128)</f>
        <v>6077104.9399999995</v>
      </c>
      <c r="E114" s="83">
        <f>E115+E118+E121+E122+SUM(E125:E128)</f>
        <v>9033126.0599999987</v>
      </c>
      <c r="F114" s="87">
        <f t="shared" si="3"/>
        <v>148.64192981995799</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203" t="s">
        <v>2963</v>
      </c>
      <c r="D115" s="83">
        <f>SUM(D116:D117)</f>
        <v>5479020.2599999998</v>
      </c>
      <c r="E115" s="83">
        <f>SUM(E116:E117)</f>
        <v>8329767.6899999995</v>
      </c>
      <c r="F115" s="87">
        <f t="shared" si="3"/>
        <v>152.0302407131453</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203" t="s">
        <v>2965</v>
      </c>
      <c r="D116" s="107">
        <v>4086789.56</v>
      </c>
      <c r="E116" s="107">
        <v>4915691.17</v>
      </c>
      <c r="F116" s="87">
        <f t="shared" si="3"/>
        <v>120.2824637244106</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203" t="s">
        <v>2967</v>
      </c>
      <c r="D117" s="107">
        <v>1392230.7</v>
      </c>
      <c r="E117" s="107">
        <v>3414076.52</v>
      </c>
      <c r="F117" s="87">
        <f t="shared" si="3"/>
        <v>245.22347625289402</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203" t="s">
        <v>2969</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203" t="s">
        <v>2971</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203"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203"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203" t="s">
        <v>2977</v>
      </c>
      <c r="D122" s="83">
        <f>SUM(D123:D124)</f>
        <v>136040</v>
      </c>
      <c r="E122" s="83">
        <f>SUM(E123:E124)</f>
        <v>251100</v>
      </c>
      <c r="F122" s="87">
        <f t="shared" si="3"/>
        <v>184.57806527491914</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203" t="s">
        <v>2979</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203" t="s">
        <v>2981</v>
      </c>
      <c r="D124" s="107">
        <v>136040</v>
      </c>
      <c r="E124" s="107">
        <v>251100</v>
      </c>
      <c r="F124" s="87">
        <f t="shared" si="3"/>
        <v>184.57806527491914</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203" t="s">
        <v>2983</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203"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203"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203" t="s">
        <v>2989</v>
      </c>
      <c r="D128" s="107">
        <v>462044.68</v>
      </c>
      <c r="E128" s="107">
        <v>452258.37</v>
      </c>
      <c r="F128" s="87">
        <f t="shared" si="3"/>
        <v>97.88195591820255</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203" t="s">
        <v>2991</v>
      </c>
      <c r="D129" s="83">
        <f>D130+D133+SUM(D134:D140)</f>
        <v>2329656.2599999998</v>
      </c>
      <c r="E129" s="83">
        <f>E130+E133+SUM(E134:E140)</f>
        <v>2596340.15</v>
      </c>
      <c r="F129" s="87">
        <f t="shared" si="3"/>
        <v>111.44734931839257</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203"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203"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203"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203" t="s">
        <v>2999</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203"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203" t="s">
        <v>3003</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203"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203"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3" t="s">
        <v>3008</v>
      </c>
      <c r="D138" s="107">
        <v>2329656.2599999998</v>
      </c>
      <c r="E138" s="107">
        <v>2596340.15</v>
      </c>
      <c r="F138" s="87">
        <f t="shared" si="4"/>
        <v>111.44734931839257</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203"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203" t="s">
        <v>3012</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4" t="s">
        <v>3014</v>
      </c>
      <c r="C141" s="205" t="s">
        <v>3015</v>
      </c>
      <c r="D141" s="123">
        <f>D5+D22+D28+D35+D75+D82+D89+D107+D114+D129</f>
        <v>49016468.339999996</v>
      </c>
      <c r="E141" s="123">
        <f>E5+E22+E28+E35+E75+E82+E89+E107+E114+E129</f>
        <v>58678284.149999999</v>
      </c>
      <c r="F141" s="119">
        <f t="shared" si="4"/>
        <v>119.71136668390989</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196"/>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196"/>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196"/>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196"/>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196"/>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196"/>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196"/>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196"/>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196"/>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196"/>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196"/>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196"/>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196"/>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196"/>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196"/>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196"/>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196"/>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196"/>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196"/>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196"/>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196"/>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196"/>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196"/>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196"/>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196"/>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196"/>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196"/>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196"/>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196"/>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196"/>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196"/>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196"/>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196"/>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196"/>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196"/>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196"/>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196"/>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196"/>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196"/>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196"/>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196"/>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196"/>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196"/>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196"/>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196"/>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196"/>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196"/>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196"/>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196"/>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196"/>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196"/>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196"/>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196"/>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196"/>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196"/>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196"/>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196"/>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196"/>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196"/>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196"/>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196"/>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196"/>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196"/>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196"/>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196"/>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196"/>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196"/>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196"/>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196"/>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196"/>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196"/>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196"/>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196"/>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196"/>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196"/>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196"/>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196"/>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196"/>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196"/>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196"/>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196"/>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196"/>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196"/>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196"/>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196"/>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196"/>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196"/>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196"/>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196"/>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196"/>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196"/>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196"/>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196"/>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196"/>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196"/>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196"/>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196"/>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196"/>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196"/>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196"/>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196"/>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196"/>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196"/>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196"/>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196"/>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196"/>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196"/>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196"/>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196"/>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196"/>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196"/>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196"/>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196"/>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196"/>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196"/>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196"/>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196"/>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196"/>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196"/>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196"/>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196"/>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196"/>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196"/>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196"/>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196"/>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196"/>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196"/>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196"/>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196"/>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196"/>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196"/>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196"/>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196"/>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196"/>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196"/>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196"/>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196"/>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196"/>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196"/>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196"/>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196"/>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196"/>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196"/>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196"/>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196"/>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196"/>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196"/>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196"/>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196"/>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196"/>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196"/>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196"/>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196"/>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196"/>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196"/>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196"/>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196"/>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196"/>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196"/>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196"/>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196"/>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196"/>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196"/>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196"/>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196"/>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196"/>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196"/>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196"/>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196"/>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196"/>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196"/>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196"/>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196"/>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196"/>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196"/>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196"/>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196"/>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196"/>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196"/>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196"/>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196"/>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196"/>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196"/>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196"/>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196"/>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196"/>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196"/>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196"/>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196"/>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196"/>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196"/>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196"/>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196"/>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196"/>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196"/>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196"/>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196"/>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196"/>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196"/>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196"/>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196"/>
    </row>
    <row r="343" spans="1:25" s="21" customFormat="1" ht="15.75" customHeight="1" x14ac:dyDescent="0.2">
      <c r="C343" s="196"/>
    </row>
    <row r="344" spans="1:25" s="21" customFormat="1" ht="15.75" customHeight="1" x14ac:dyDescent="0.2">
      <c r="C344" s="196"/>
    </row>
    <row r="345" spans="1:25" s="21" customFormat="1" ht="15.75" customHeight="1" x14ac:dyDescent="0.2">
      <c r="C345" s="196"/>
    </row>
    <row r="346" spans="1:25" s="21" customFormat="1" ht="15.75" customHeight="1" x14ac:dyDescent="0.2">
      <c r="C346" s="196"/>
    </row>
    <row r="347" spans="1:25" s="21" customFormat="1" ht="15.75" customHeight="1" x14ac:dyDescent="0.2">
      <c r="C347" s="196"/>
    </row>
    <row r="348" spans="1:25" s="21" customFormat="1" ht="15.75" customHeight="1" x14ac:dyDescent="0.2">
      <c r="C348" s="196"/>
    </row>
    <row r="349" spans="1:25" s="21" customFormat="1" ht="15.75" customHeight="1" x14ac:dyDescent="0.2">
      <c r="C349" s="196"/>
    </row>
    <row r="350" spans="1:25" s="21" customFormat="1" ht="15.75" customHeight="1" x14ac:dyDescent="0.2">
      <c r="C350" s="196"/>
    </row>
    <row r="351" spans="1:25" s="21" customFormat="1" ht="15.75" customHeight="1" x14ac:dyDescent="0.2">
      <c r="C351" s="196"/>
    </row>
    <row r="352" spans="1:25" s="21" customFormat="1" ht="15.75" customHeight="1" x14ac:dyDescent="0.2">
      <c r="C352" s="196"/>
    </row>
    <row r="353" spans="3:3" s="21" customFormat="1" ht="15.75" customHeight="1" x14ac:dyDescent="0.2">
      <c r="C353" s="196"/>
    </row>
    <row r="354" spans="3:3" s="21" customFormat="1" ht="15.75" customHeight="1" x14ac:dyDescent="0.2">
      <c r="C354" s="196"/>
    </row>
    <row r="355" spans="3:3" s="21" customFormat="1" ht="15.75" customHeight="1" x14ac:dyDescent="0.2">
      <c r="C355" s="196"/>
    </row>
    <row r="356" spans="3:3" s="21" customFormat="1" ht="15.75" customHeight="1" x14ac:dyDescent="0.2">
      <c r="C356" s="196"/>
    </row>
    <row r="357" spans="3:3" s="21" customFormat="1" ht="15.75" customHeight="1" x14ac:dyDescent="0.2">
      <c r="C357" s="196"/>
    </row>
    <row r="358" spans="3:3" s="21" customFormat="1" ht="15.75" customHeight="1" x14ac:dyDescent="0.2">
      <c r="C358" s="196"/>
    </row>
    <row r="359" spans="3:3" s="21" customFormat="1" ht="15.75" customHeight="1" x14ac:dyDescent="0.2">
      <c r="C359" s="196"/>
    </row>
    <row r="360" spans="3:3" s="21" customFormat="1" ht="15.75" customHeight="1" x14ac:dyDescent="0.2">
      <c r="C360" s="196"/>
    </row>
    <row r="361" spans="3:3" s="21" customFormat="1" ht="15.75" customHeight="1" x14ac:dyDescent="0.2">
      <c r="C361" s="196"/>
    </row>
    <row r="362" spans="3:3" s="21" customFormat="1" ht="15.75" customHeight="1" x14ac:dyDescent="0.2">
      <c r="C362" s="196"/>
    </row>
    <row r="363" spans="3:3" s="21" customFormat="1" ht="15.75" customHeight="1" x14ac:dyDescent="0.2">
      <c r="C363" s="196"/>
    </row>
    <row r="364" spans="3:3" s="21" customFormat="1" ht="15.75" customHeight="1" x14ac:dyDescent="0.2">
      <c r="C364" s="196"/>
    </row>
    <row r="365" spans="3:3" s="21" customFormat="1" ht="15.75" customHeight="1" x14ac:dyDescent="0.2">
      <c r="C365" s="196"/>
    </row>
    <row r="366" spans="3:3" s="21" customFormat="1" ht="15.75" customHeight="1" x14ac:dyDescent="0.2">
      <c r="C366" s="196"/>
    </row>
    <row r="367" spans="3:3" s="21" customFormat="1" ht="15.75" customHeight="1" x14ac:dyDescent="0.2">
      <c r="C367" s="196"/>
    </row>
    <row r="368" spans="3:3" s="21" customFormat="1" ht="15.75" customHeight="1" x14ac:dyDescent="0.2">
      <c r="C368" s="196"/>
    </row>
    <row r="369" spans="3:3" s="21" customFormat="1" ht="15.75" customHeight="1" x14ac:dyDescent="0.2">
      <c r="C369" s="196"/>
    </row>
    <row r="370" spans="3:3" s="21" customFormat="1" ht="15.75" customHeight="1" x14ac:dyDescent="0.2">
      <c r="C370" s="196"/>
    </row>
    <row r="371" spans="3:3" s="21" customFormat="1" ht="15.75" customHeight="1" x14ac:dyDescent="0.2">
      <c r="C371" s="196"/>
    </row>
    <row r="372" spans="3:3" s="21" customFormat="1" ht="15.75" customHeight="1" x14ac:dyDescent="0.2">
      <c r="C372" s="196"/>
    </row>
    <row r="373" spans="3:3" s="21" customFormat="1" ht="15.75" customHeight="1" x14ac:dyDescent="0.2">
      <c r="C373" s="196"/>
    </row>
    <row r="374" spans="3:3" s="21" customFormat="1" ht="15.75" customHeight="1" x14ac:dyDescent="0.2">
      <c r="C374" s="196"/>
    </row>
    <row r="375" spans="3:3" s="21" customFormat="1" ht="15.75" customHeight="1" x14ac:dyDescent="0.2">
      <c r="C375" s="196"/>
    </row>
    <row r="376" spans="3:3" s="21" customFormat="1" ht="15.75" customHeight="1" x14ac:dyDescent="0.2">
      <c r="C376" s="196"/>
    </row>
    <row r="377" spans="3:3" s="21" customFormat="1" ht="15.75" customHeight="1" x14ac:dyDescent="0.2">
      <c r="C377" s="196"/>
    </row>
    <row r="378" spans="3:3" s="21" customFormat="1" ht="15.75" customHeight="1" x14ac:dyDescent="0.2">
      <c r="C378" s="196"/>
    </row>
    <row r="379" spans="3:3" s="21" customFormat="1" ht="15.75" customHeight="1" x14ac:dyDescent="0.2">
      <c r="C379" s="196"/>
    </row>
    <row r="380" spans="3:3" s="21" customFormat="1" ht="15.75" customHeight="1" x14ac:dyDescent="0.2">
      <c r="C380" s="196"/>
    </row>
    <row r="381" spans="3:3" s="21" customFormat="1" ht="15.75" customHeight="1" x14ac:dyDescent="0.2">
      <c r="C381" s="196"/>
    </row>
    <row r="382" spans="3:3" s="21" customFormat="1" ht="15.75" customHeight="1" x14ac:dyDescent="0.2">
      <c r="C382" s="196"/>
    </row>
    <row r="383" spans="3:3" s="21" customFormat="1" ht="15.75" customHeight="1" x14ac:dyDescent="0.2">
      <c r="C383" s="196"/>
    </row>
    <row r="384" spans="3:3" s="21" customFormat="1" ht="15.75" customHeight="1" x14ac:dyDescent="0.2">
      <c r="C384" s="196"/>
    </row>
    <row r="385" spans="3:3" s="21" customFormat="1" ht="15.75" customHeight="1" x14ac:dyDescent="0.2">
      <c r="C385" s="196"/>
    </row>
    <row r="386" spans="3:3" s="21" customFormat="1" ht="15.75" customHeight="1" x14ac:dyDescent="0.2">
      <c r="C386" s="196"/>
    </row>
    <row r="387" spans="3:3" s="21" customFormat="1" ht="15.75" customHeight="1" x14ac:dyDescent="0.2">
      <c r="C387" s="196"/>
    </row>
    <row r="388" spans="3:3" s="21" customFormat="1" ht="15.75" customHeight="1" x14ac:dyDescent="0.2">
      <c r="C388" s="196"/>
    </row>
    <row r="389" spans="3:3" s="21" customFormat="1" ht="15.75" customHeight="1" x14ac:dyDescent="0.2">
      <c r="C389" s="196"/>
    </row>
    <row r="390" spans="3:3" s="21" customFormat="1" ht="15.75" customHeight="1" x14ac:dyDescent="0.2">
      <c r="C390" s="196"/>
    </row>
    <row r="391" spans="3:3" s="21" customFormat="1" ht="15.75" customHeight="1" x14ac:dyDescent="0.2">
      <c r="C391" s="196"/>
    </row>
    <row r="392" spans="3:3" s="21" customFormat="1" ht="15.75" customHeight="1" x14ac:dyDescent="0.2">
      <c r="C392" s="196"/>
    </row>
    <row r="393" spans="3:3" s="21" customFormat="1" ht="15.75" customHeight="1" x14ac:dyDescent="0.2">
      <c r="C393" s="196"/>
    </row>
    <row r="394" spans="3:3" s="21" customFormat="1" ht="15.75" customHeight="1" x14ac:dyDescent="0.2">
      <c r="C394" s="196"/>
    </row>
    <row r="395" spans="3:3" s="21" customFormat="1" ht="15.75" customHeight="1" x14ac:dyDescent="0.2">
      <c r="C395" s="196"/>
    </row>
    <row r="396" spans="3:3" s="21" customFormat="1" ht="15.75" customHeight="1" x14ac:dyDescent="0.2">
      <c r="C396" s="196"/>
    </row>
    <row r="397" spans="3:3" s="21" customFormat="1" ht="15.75" customHeight="1" x14ac:dyDescent="0.2">
      <c r="C397" s="196"/>
    </row>
    <row r="398" spans="3:3" s="21" customFormat="1" ht="15.75" customHeight="1" x14ac:dyDescent="0.2">
      <c r="C398" s="196"/>
    </row>
    <row r="399" spans="3:3" s="21" customFormat="1" ht="15.75" customHeight="1" x14ac:dyDescent="0.2">
      <c r="C399" s="196"/>
    </row>
    <row r="400" spans="3:3" s="21" customFormat="1" ht="15.75" customHeight="1" x14ac:dyDescent="0.2">
      <c r="C400" s="196"/>
    </row>
    <row r="401" spans="3:3" s="21" customFormat="1" ht="15.75" customHeight="1" x14ac:dyDescent="0.2">
      <c r="C401" s="196"/>
    </row>
    <row r="402" spans="3:3" s="21" customFormat="1" ht="15.75" customHeight="1" x14ac:dyDescent="0.2">
      <c r="C402" s="196"/>
    </row>
    <row r="403" spans="3:3" s="21" customFormat="1" ht="15.75" customHeight="1" x14ac:dyDescent="0.2">
      <c r="C403" s="196"/>
    </row>
    <row r="404" spans="3:3" s="21" customFormat="1" ht="15.75" customHeight="1" x14ac:dyDescent="0.2">
      <c r="C404" s="196"/>
    </row>
    <row r="405" spans="3:3" s="21" customFormat="1" ht="15.75" customHeight="1" x14ac:dyDescent="0.2">
      <c r="C405" s="196"/>
    </row>
    <row r="406" spans="3:3" s="21" customFormat="1" ht="15.75" customHeight="1" x14ac:dyDescent="0.2">
      <c r="C406" s="196"/>
    </row>
    <row r="407" spans="3:3" s="21" customFormat="1" ht="15.75" customHeight="1" x14ac:dyDescent="0.2">
      <c r="C407" s="196"/>
    </row>
    <row r="408" spans="3:3" s="21" customFormat="1" ht="15.75" customHeight="1" x14ac:dyDescent="0.2">
      <c r="C408" s="196"/>
    </row>
    <row r="409" spans="3:3" s="21" customFormat="1" ht="15.75" customHeight="1" x14ac:dyDescent="0.2">
      <c r="C409" s="196"/>
    </row>
    <row r="410" spans="3:3" s="21" customFormat="1" ht="15.75" customHeight="1" x14ac:dyDescent="0.2">
      <c r="C410" s="196"/>
    </row>
    <row r="411" spans="3:3" s="21" customFormat="1" ht="15.75" customHeight="1" x14ac:dyDescent="0.2">
      <c r="C411" s="196"/>
    </row>
    <row r="412" spans="3:3" s="21" customFormat="1" ht="15.75" customHeight="1" x14ac:dyDescent="0.2">
      <c r="C412" s="196"/>
    </row>
    <row r="413" spans="3:3" s="21" customFormat="1" ht="15.75" customHeight="1" x14ac:dyDescent="0.2">
      <c r="C413" s="196"/>
    </row>
    <row r="414" spans="3:3" s="21" customFormat="1" ht="15.75" customHeight="1" x14ac:dyDescent="0.2">
      <c r="C414" s="196"/>
    </row>
    <row r="415" spans="3:3" s="21" customFormat="1" ht="15.75" customHeight="1" x14ac:dyDescent="0.2">
      <c r="C415" s="196"/>
    </row>
    <row r="416" spans="3:3" s="21" customFormat="1" ht="15.75" customHeight="1" x14ac:dyDescent="0.2">
      <c r="C416" s="196"/>
    </row>
    <row r="417" spans="3:3" s="21" customFormat="1" ht="15.75" customHeight="1" x14ac:dyDescent="0.2">
      <c r="C417" s="196"/>
    </row>
    <row r="418" spans="3:3" s="21" customFormat="1" ht="15.75" customHeight="1" x14ac:dyDescent="0.2">
      <c r="C418" s="196"/>
    </row>
    <row r="419" spans="3:3" s="21" customFormat="1" ht="15.75" customHeight="1" x14ac:dyDescent="0.2">
      <c r="C419" s="196"/>
    </row>
    <row r="420" spans="3:3" s="21" customFormat="1" ht="15.75" customHeight="1" x14ac:dyDescent="0.2">
      <c r="C420" s="196"/>
    </row>
    <row r="421" spans="3:3" s="21" customFormat="1" ht="15.75" customHeight="1" x14ac:dyDescent="0.2">
      <c r="C421" s="196"/>
    </row>
    <row r="422" spans="3:3" s="21" customFormat="1" ht="15.75" customHeight="1" x14ac:dyDescent="0.2">
      <c r="C422" s="196"/>
    </row>
    <row r="423" spans="3:3" s="21" customFormat="1" ht="15.75" customHeight="1" x14ac:dyDescent="0.2">
      <c r="C423" s="196"/>
    </row>
    <row r="424" spans="3:3" s="21" customFormat="1" ht="15.75" customHeight="1" x14ac:dyDescent="0.2">
      <c r="C424" s="196"/>
    </row>
    <row r="425" spans="3:3" s="21" customFormat="1" ht="15.75" customHeight="1" x14ac:dyDescent="0.2">
      <c r="C425" s="196"/>
    </row>
    <row r="426" spans="3:3" s="21" customFormat="1" ht="15.75" customHeight="1" x14ac:dyDescent="0.2">
      <c r="C426" s="196"/>
    </row>
    <row r="427" spans="3:3" s="21" customFormat="1" ht="15.75" customHeight="1" x14ac:dyDescent="0.2">
      <c r="C427" s="196"/>
    </row>
    <row r="428" spans="3:3" s="21" customFormat="1" ht="15.75" customHeight="1" x14ac:dyDescent="0.2">
      <c r="C428" s="196"/>
    </row>
    <row r="429" spans="3:3" s="21" customFormat="1" ht="15.75" customHeight="1" x14ac:dyDescent="0.2">
      <c r="C429" s="196"/>
    </row>
    <row r="430" spans="3:3" s="21" customFormat="1" ht="15.75" customHeight="1" x14ac:dyDescent="0.2">
      <c r="C430" s="196"/>
    </row>
    <row r="431" spans="3:3" s="21" customFormat="1" ht="15.75" customHeight="1" x14ac:dyDescent="0.2">
      <c r="C431" s="196"/>
    </row>
    <row r="432" spans="3:3" s="21" customFormat="1" ht="15.75" customHeight="1" x14ac:dyDescent="0.2">
      <c r="C432" s="196"/>
    </row>
    <row r="433" spans="3:3" s="21" customFormat="1" ht="15.75" customHeight="1" x14ac:dyDescent="0.2">
      <c r="C433" s="196"/>
    </row>
    <row r="434" spans="3:3" s="21" customFormat="1" ht="15.75" customHeight="1" x14ac:dyDescent="0.2">
      <c r="C434" s="196"/>
    </row>
    <row r="435" spans="3:3" s="21" customFormat="1" ht="15.75" customHeight="1" x14ac:dyDescent="0.2">
      <c r="C435" s="196"/>
    </row>
    <row r="436" spans="3:3" s="21" customFormat="1" ht="15.75" customHeight="1" x14ac:dyDescent="0.2">
      <c r="C436" s="196"/>
    </row>
    <row r="437" spans="3:3" s="21" customFormat="1" ht="15.75" customHeight="1" x14ac:dyDescent="0.2">
      <c r="C437" s="196"/>
    </row>
    <row r="438" spans="3:3" s="21" customFormat="1" ht="15.75" customHeight="1" x14ac:dyDescent="0.2">
      <c r="C438" s="196"/>
    </row>
    <row r="439" spans="3:3" s="21" customFormat="1" ht="15.75" customHeight="1" x14ac:dyDescent="0.2">
      <c r="C439" s="196"/>
    </row>
    <row r="440" spans="3:3" s="21" customFormat="1" ht="15.75" customHeight="1" x14ac:dyDescent="0.2">
      <c r="C440" s="196"/>
    </row>
    <row r="441" spans="3:3" s="21" customFormat="1" ht="15.75" customHeight="1" x14ac:dyDescent="0.2">
      <c r="C441" s="196"/>
    </row>
    <row r="442" spans="3:3" s="21" customFormat="1" ht="15.75" customHeight="1" x14ac:dyDescent="0.2">
      <c r="C442" s="196"/>
    </row>
    <row r="443" spans="3:3" s="21" customFormat="1" ht="15.75" customHeight="1" x14ac:dyDescent="0.2">
      <c r="C443" s="196"/>
    </row>
    <row r="444" spans="3:3" s="21" customFormat="1" ht="15.75" customHeight="1" x14ac:dyDescent="0.2">
      <c r="C444" s="196"/>
    </row>
    <row r="445" spans="3:3" s="21" customFormat="1" ht="15.75" customHeight="1" x14ac:dyDescent="0.2">
      <c r="C445" s="196"/>
    </row>
    <row r="446" spans="3:3" s="21" customFormat="1" ht="15.75" customHeight="1" x14ac:dyDescent="0.2">
      <c r="C446" s="196"/>
    </row>
    <row r="447" spans="3:3" s="21" customFormat="1" ht="15.75" customHeight="1" x14ac:dyDescent="0.2">
      <c r="C447" s="196"/>
    </row>
    <row r="448" spans="3:3" s="21" customFormat="1" ht="15.75" customHeight="1" x14ac:dyDescent="0.2">
      <c r="C448" s="196"/>
    </row>
    <row r="449" spans="3:3" s="21" customFormat="1" ht="15.75" customHeight="1" x14ac:dyDescent="0.2">
      <c r="C449" s="196"/>
    </row>
    <row r="450" spans="3:3" s="21" customFormat="1" ht="15.75" customHeight="1" x14ac:dyDescent="0.2">
      <c r="C450" s="196"/>
    </row>
    <row r="451" spans="3:3" s="21" customFormat="1" ht="15.75" customHeight="1" x14ac:dyDescent="0.2">
      <c r="C451" s="196"/>
    </row>
    <row r="452" spans="3:3" s="21" customFormat="1" ht="15.75" customHeight="1" x14ac:dyDescent="0.2">
      <c r="C452" s="196"/>
    </row>
    <row r="453" spans="3:3" s="21" customFormat="1" ht="15.75" customHeight="1" x14ac:dyDescent="0.2">
      <c r="C453" s="196"/>
    </row>
    <row r="454" spans="3:3" s="21" customFormat="1" ht="15.75" customHeight="1" x14ac:dyDescent="0.2">
      <c r="C454" s="196"/>
    </row>
    <row r="455" spans="3:3" s="21" customFormat="1" ht="15.75" customHeight="1" x14ac:dyDescent="0.2">
      <c r="C455" s="196"/>
    </row>
    <row r="456" spans="3:3" s="21" customFormat="1" ht="15.75" customHeight="1" x14ac:dyDescent="0.2">
      <c r="C456" s="196"/>
    </row>
    <row r="457" spans="3:3" s="21" customFormat="1" ht="15.75" customHeight="1" x14ac:dyDescent="0.2">
      <c r="C457" s="196"/>
    </row>
    <row r="458" spans="3:3" s="21" customFormat="1" ht="15.75" customHeight="1" x14ac:dyDescent="0.2">
      <c r="C458" s="196"/>
    </row>
    <row r="459" spans="3:3" s="21" customFormat="1" ht="15.75" customHeight="1" x14ac:dyDescent="0.2">
      <c r="C459" s="196"/>
    </row>
    <row r="460" spans="3:3" s="21" customFormat="1" ht="15.75" customHeight="1" x14ac:dyDescent="0.2">
      <c r="C460" s="196"/>
    </row>
    <row r="461" spans="3:3" s="21" customFormat="1" ht="15.75" customHeight="1" x14ac:dyDescent="0.2">
      <c r="C461" s="196"/>
    </row>
    <row r="462" spans="3:3" s="21" customFormat="1" ht="15.75" customHeight="1" x14ac:dyDescent="0.2">
      <c r="C462" s="196"/>
    </row>
    <row r="463" spans="3:3" s="21" customFormat="1" ht="15.75" customHeight="1" x14ac:dyDescent="0.2">
      <c r="C463" s="196"/>
    </row>
    <row r="464" spans="3:3" s="21" customFormat="1" ht="15.75" customHeight="1" x14ac:dyDescent="0.2">
      <c r="C464" s="196"/>
    </row>
    <row r="465" spans="3:3" s="21" customFormat="1" ht="15.75" customHeight="1" x14ac:dyDescent="0.2">
      <c r="C465" s="196"/>
    </row>
    <row r="466" spans="3:3" s="21" customFormat="1" ht="15.75" customHeight="1" x14ac:dyDescent="0.2">
      <c r="C466" s="196"/>
    </row>
    <row r="467" spans="3:3" s="21" customFormat="1" ht="15.75" customHeight="1" x14ac:dyDescent="0.2">
      <c r="C467" s="196"/>
    </row>
    <row r="468" spans="3:3" s="21" customFormat="1" ht="15.75" customHeight="1" x14ac:dyDescent="0.2">
      <c r="C468" s="196"/>
    </row>
    <row r="469" spans="3:3" s="21" customFormat="1" ht="15.75" customHeight="1" x14ac:dyDescent="0.2">
      <c r="C469" s="196"/>
    </row>
    <row r="470" spans="3:3" s="21" customFormat="1" ht="15.75" customHeight="1" x14ac:dyDescent="0.2">
      <c r="C470" s="196"/>
    </row>
    <row r="471" spans="3:3" s="21" customFormat="1" ht="15.75" customHeight="1" x14ac:dyDescent="0.2">
      <c r="C471" s="196"/>
    </row>
    <row r="472" spans="3:3" s="21" customFormat="1" ht="15.75" customHeight="1" x14ac:dyDescent="0.2">
      <c r="C472" s="196"/>
    </row>
    <row r="473" spans="3:3" s="21" customFormat="1" ht="15.75" customHeight="1" x14ac:dyDescent="0.2">
      <c r="C473" s="196"/>
    </row>
    <row r="474" spans="3:3" s="21" customFormat="1" ht="15.75" customHeight="1" x14ac:dyDescent="0.2">
      <c r="C474" s="196"/>
    </row>
    <row r="475" spans="3:3" s="21" customFormat="1" ht="15.75" customHeight="1" x14ac:dyDescent="0.2">
      <c r="C475" s="196"/>
    </row>
    <row r="476" spans="3:3" s="21" customFormat="1" ht="15.75" customHeight="1" x14ac:dyDescent="0.2">
      <c r="C476" s="196"/>
    </row>
    <row r="477" spans="3:3" s="21" customFormat="1" ht="15.75" customHeight="1" x14ac:dyDescent="0.2">
      <c r="C477" s="196"/>
    </row>
    <row r="478" spans="3:3" s="21" customFormat="1" ht="15.75" customHeight="1" x14ac:dyDescent="0.2">
      <c r="C478" s="196"/>
    </row>
    <row r="479" spans="3:3" s="21" customFormat="1" ht="15.75" customHeight="1" x14ac:dyDescent="0.2">
      <c r="C479" s="196"/>
    </row>
    <row r="480" spans="3:3" s="21" customFormat="1" ht="15.75" customHeight="1" x14ac:dyDescent="0.2">
      <c r="C480" s="196"/>
    </row>
    <row r="481" spans="3:3" s="21" customFormat="1" ht="15.75" customHeight="1" x14ac:dyDescent="0.2">
      <c r="C481" s="196"/>
    </row>
    <row r="482" spans="3:3" s="21" customFormat="1" ht="15.75" customHeight="1" x14ac:dyDescent="0.2">
      <c r="C482" s="196"/>
    </row>
    <row r="483" spans="3:3" s="21" customFormat="1" ht="15.75" customHeight="1" x14ac:dyDescent="0.2">
      <c r="C483" s="196"/>
    </row>
    <row r="484" spans="3:3" s="21" customFormat="1" ht="15.75" customHeight="1" x14ac:dyDescent="0.2">
      <c r="C484" s="196"/>
    </row>
    <row r="485" spans="3:3" s="21" customFormat="1" ht="15.75" customHeight="1" x14ac:dyDescent="0.2">
      <c r="C485" s="196"/>
    </row>
    <row r="486" spans="3:3" s="21" customFormat="1" ht="15.75" customHeight="1" x14ac:dyDescent="0.2">
      <c r="C486" s="196"/>
    </row>
    <row r="487" spans="3:3" s="21" customFormat="1" ht="15.75" customHeight="1" x14ac:dyDescent="0.2">
      <c r="C487" s="196"/>
    </row>
    <row r="488" spans="3:3" s="21" customFormat="1" ht="15.75" customHeight="1" x14ac:dyDescent="0.2">
      <c r="C488" s="196"/>
    </row>
    <row r="489" spans="3:3" s="21" customFormat="1" ht="15.75" customHeight="1" x14ac:dyDescent="0.2">
      <c r="C489" s="196"/>
    </row>
    <row r="490" spans="3:3" s="21" customFormat="1" ht="15.75" customHeight="1" x14ac:dyDescent="0.2">
      <c r="C490" s="196"/>
    </row>
    <row r="491" spans="3:3" s="21" customFormat="1" ht="15.75" customHeight="1" x14ac:dyDescent="0.2">
      <c r="C491" s="196"/>
    </row>
    <row r="492" spans="3:3" s="21" customFormat="1" ht="15.75" customHeight="1" x14ac:dyDescent="0.2">
      <c r="C492" s="196"/>
    </row>
    <row r="493" spans="3:3" s="21" customFormat="1" ht="15.75" customHeight="1" x14ac:dyDescent="0.2">
      <c r="C493" s="196"/>
    </row>
    <row r="494" spans="3:3" s="21" customFormat="1" ht="15.75" customHeight="1" x14ac:dyDescent="0.2">
      <c r="C494" s="196"/>
    </row>
    <row r="495" spans="3:3" s="21" customFormat="1" ht="15.75" customHeight="1" x14ac:dyDescent="0.2">
      <c r="C495" s="196"/>
    </row>
    <row r="496" spans="3:3" s="21" customFormat="1" ht="15.75" customHeight="1" x14ac:dyDescent="0.2">
      <c r="C496" s="196"/>
    </row>
    <row r="497" spans="3:3" s="21" customFormat="1" ht="15.75" customHeight="1" x14ac:dyDescent="0.2">
      <c r="C497" s="196"/>
    </row>
    <row r="498" spans="3:3" s="21" customFormat="1" ht="15.75" customHeight="1" x14ac:dyDescent="0.2">
      <c r="C498" s="196"/>
    </row>
    <row r="499" spans="3:3" s="21" customFormat="1" ht="15.75" customHeight="1" x14ac:dyDescent="0.2">
      <c r="C499" s="196"/>
    </row>
    <row r="500" spans="3:3" s="21" customFormat="1" ht="15.75" customHeight="1" x14ac:dyDescent="0.2">
      <c r="C500" s="196"/>
    </row>
    <row r="501" spans="3:3" s="21" customFormat="1" ht="15.75" customHeight="1" x14ac:dyDescent="0.2">
      <c r="C501" s="196"/>
    </row>
    <row r="502" spans="3:3" s="21" customFormat="1" ht="15.75" customHeight="1" x14ac:dyDescent="0.2">
      <c r="C502" s="196"/>
    </row>
    <row r="503" spans="3:3" s="21" customFormat="1" ht="15.75" customHeight="1" x14ac:dyDescent="0.2">
      <c r="C503" s="196"/>
    </row>
    <row r="504" spans="3:3" s="21" customFormat="1" ht="15.75" customHeight="1" x14ac:dyDescent="0.2">
      <c r="C504" s="196"/>
    </row>
    <row r="505" spans="3:3" s="21" customFormat="1" ht="15.75" customHeight="1" x14ac:dyDescent="0.2">
      <c r="C505" s="196"/>
    </row>
    <row r="506" spans="3:3" s="21" customFormat="1" ht="15.75" customHeight="1" x14ac:dyDescent="0.2">
      <c r="C506" s="196"/>
    </row>
    <row r="507" spans="3:3" s="21" customFormat="1" ht="15.75" customHeight="1" x14ac:dyDescent="0.2">
      <c r="C507" s="196"/>
    </row>
    <row r="508" spans="3:3" s="21" customFormat="1" ht="15.75" customHeight="1" x14ac:dyDescent="0.2">
      <c r="C508" s="196"/>
    </row>
    <row r="509" spans="3:3" s="21" customFormat="1" ht="15.75" customHeight="1" x14ac:dyDescent="0.2">
      <c r="C509" s="196"/>
    </row>
    <row r="510" spans="3:3" s="21" customFormat="1" ht="15.75" customHeight="1" x14ac:dyDescent="0.2">
      <c r="C510" s="196"/>
    </row>
    <row r="511" spans="3:3" s="21" customFormat="1" ht="15.75" customHeight="1" x14ac:dyDescent="0.2">
      <c r="C511" s="196"/>
    </row>
    <row r="512" spans="3:3" s="21" customFormat="1" ht="15.75" customHeight="1" x14ac:dyDescent="0.2">
      <c r="C512" s="196"/>
    </row>
    <row r="513" spans="3:3" s="21" customFormat="1" ht="15.75" customHeight="1" x14ac:dyDescent="0.2">
      <c r="C513" s="196"/>
    </row>
    <row r="514" spans="3:3" s="21" customFormat="1" ht="15.75" customHeight="1" x14ac:dyDescent="0.2">
      <c r="C514" s="196"/>
    </row>
    <row r="515" spans="3:3" s="21" customFormat="1" ht="15.75" customHeight="1" x14ac:dyDescent="0.2">
      <c r="C515" s="196"/>
    </row>
    <row r="516" spans="3:3" s="21" customFormat="1" ht="15.75" customHeight="1" x14ac:dyDescent="0.2">
      <c r="C516" s="196"/>
    </row>
    <row r="517" spans="3:3" s="21" customFormat="1" ht="15.75" customHeight="1" x14ac:dyDescent="0.2">
      <c r="C517" s="196"/>
    </row>
    <row r="518" spans="3:3" s="21" customFormat="1" ht="15.75" customHeight="1" x14ac:dyDescent="0.2">
      <c r="C518" s="196"/>
    </row>
    <row r="519" spans="3:3" s="21" customFormat="1" ht="15.75" customHeight="1" x14ac:dyDescent="0.2">
      <c r="C519" s="196"/>
    </row>
    <row r="520" spans="3:3" s="21" customFormat="1" ht="15.75" customHeight="1" x14ac:dyDescent="0.2">
      <c r="C520" s="196"/>
    </row>
    <row r="521" spans="3:3" s="21" customFormat="1" ht="15.75" customHeight="1" x14ac:dyDescent="0.2">
      <c r="C521" s="196"/>
    </row>
    <row r="522" spans="3:3" s="21" customFormat="1" ht="15.75" customHeight="1" x14ac:dyDescent="0.2">
      <c r="C522" s="196"/>
    </row>
    <row r="523" spans="3:3" s="21" customFormat="1" ht="15.75" customHeight="1" x14ac:dyDescent="0.2">
      <c r="C523" s="196"/>
    </row>
    <row r="524" spans="3:3" s="21" customFormat="1" ht="15.75" customHeight="1" x14ac:dyDescent="0.2">
      <c r="C524" s="196"/>
    </row>
    <row r="525" spans="3:3" s="21" customFormat="1" ht="15.75" customHeight="1" x14ac:dyDescent="0.2">
      <c r="C525" s="196"/>
    </row>
    <row r="526" spans="3:3" s="21" customFormat="1" ht="15.75" customHeight="1" x14ac:dyDescent="0.2">
      <c r="C526" s="196"/>
    </row>
    <row r="527" spans="3:3" s="21" customFormat="1" ht="15.75" customHeight="1" x14ac:dyDescent="0.2">
      <c r="C527" s="196"/>
    </row>
    <row r="528" spans="3:3" s="21" customFormat="1" ht="15.75" customHeight="1" x14ac:dyDescent="0.2">
      <c r="C528" s="196"/>
    </row>
    <row r="529" spans="3:3" s="21" customFormat="1" ht="15.75" customHeight="1" x14ac:dyDescent="0.2">
      <c r="C529" s="196"/>
    </row>
    <row r="530" spans="3:3" s="21" customFormat="1" ht="15.75" customHeight="1" x14ac:dyDescent="0.2">
      <c r="C530" s="196"/>
    </row>
    <row r="531" spans="3:3" s="21" customFormat="1" ht="15.75" customHeight="1" x14ac:dyDescent="0.2">
      <c r="C531" s="196"/>
    </row>
    <row r="532" spans="3:3" s="21" customFormat="1" ht="15.75" customHeight="1" x14ac:dyDescent="0.2">
      <c r="C532" s="196"/>
    </row>
    <row r="533" spans="3:3" s="21" customFormat="1" ht="15.75" customHeight="1" x14ac:dyDescent="0.2">
      <c r="C533" s="196"/>
    </row>
    <row r="534" spans="3:3" s="21" customFormat="1" ht="15.75" customHeight="1" x14ac:dyDescent="0.2">
      <c r="C534" s="196"/>
    </row>
    <row r="535" spans="3:3" s="21" customFormat="1" ht="15.75" customHeight="1" x14ac:dyDescent="0.2">
      <c r="C535" s="196"/>
    </row>
    <row r="536" spans="3:3" s="21" customFormat="1" ht="15.75" customHeight="1" x14ac:dyDescent="0.2">
      <c r="C536" s="196"/>
    </row>
    <row r="537" spans="3:3" s="21" customFormat="1" ht="15.75" customHeight="1" x14ac:dyDescent="0.2">
      <c r="C537" s="196"/>
    </row>
    <row r="538" spans="3:3" s="21" customFormat="1" ht="15.75" customHeight="1" x14ac:dyDescent="0.2">
      <c r="C538" s="196"/>
    </row>
    <row r="539" spans="3:3" s="21" customFormat="1" ht="15.75" customHeight="1" x14ac:dyDescent="0.2">
      <c r="C539" s="196"/>
    </row>
    <row r="540" spans="3:3" s="21" customFormat="1" ht="15.75" customHeight="1" x14ac:dyDescent="0.2">
      <c r="C540" s="196"/>
    </row>
    <row r="541" spans="3:3" s="21" customFormat="1" ht="15.75" customHeight="1" x14ac:dyDescent="0.2">
      <c r="C541" s="196"/>
    </row>
    <row r="542" spans="3:3" s="21" customFormat="1" ht="15.75" customHeight="1" x14ac:dyDescent="0.2">
      <c r="C542" s="196"/>
    </row>
    <row r="543" spans="3:3" s="21" customFormat="1" ht="15.75" customHeight="1" x14ac:dyDescent="0.2">
      <c r="C543" s="196"/>
    </row>
    <row r="544" spans="3:3" s="21" customFormat="1" ht="15.75" customHeight="1" x14ac:dyDescent="0.2">
      <c r="C544" s="196"/>
    </row>
    <row r="545" spans="3:3" s="21" customFormat="1" ht="15.75" customHeight="1" x14ac:dyDescent="0.2">
      <c r="C545" s="196"/>
    </row>
    <row r="546" spans="3:3" s="21" customFormat="1" ht="15.75" customHeight="1" x14ac:dyDescent="0.2">
      <c r="C546" s="196"/>
    </row>
    <row r="547" spans="3:3" s="21" customFormat="1" ht="15.75" customHeight="1" x14ac:dyDescent="0.2">
      <c r="C547" s="196"/>
    </row>
    <row r="548" spans="3:3" s="21" customFormat="1" ht="15.75" customHeight="1" x14ac:dyDescent="0.2">
      <c r="C548" s="196"/>
    </row>
    <row r="549" spans="3:3" s="21" customFormat="1" ht="15.75" customHeight="1" x14ac:dyDescent="0.2">
      <c r="C549" s="196"/>
    </row>
    <row r="550" spans="3:3" s="21" customFormat="1" ht="15.75" customHeight="1" x14ac:dyDescent="0.2">
      <c r="C550" s="196"/>
    </row>
    <row r="551" spans="3:3" s="21" customFormat="1" ht="15.75" customHeight="1" x14ac:dyDescent="0.2">
      <c r="C551" s="196"/>
    </row>
    <row r="552" spans="3:3" s="21" customFormat="1" ht="15.75" customHeight="1" x14ac:dyDescent="0.2">
      <c r="C552" s="196"/>
    </row>
    <row r="553" spans="3:3" s="21" customFormat="1" ht="15.75" customHeight="1" x14ac:dyDescent="0.2">
      <c r="C553" s="196"/>
    </row>
    <row r="554" spans="3:3" s="21" customFormat="1" ht="15.75" customHeight="1" x14ac:dyDescent="0.2">
      <c r="C554" s="196"/>
    </row>
    <row r="555" spans="3:3" s="21" customFormat="1" ht="15.75" customHeight="1" x14ac:dyDescent="0.2">
      <c r="C555" s="196"/>
    </row>
    <row r="556" spans="3:3" s="21" customFormat="1" ht="15.75" customHeight="1" x14ac:dyDescent="0.2">
      <c r="C556" s="196"/>
    </row>
    <row r="557" spans="3:3" s="21" customFormat="1" ht="15.75" customHeight="1" x14ac:dyDescent="0.2">
      <c r="C557" s="196"/>
    </row>
    <row r="558" spans="3:3" s="21" customFormat="1" ht="15.75" customHeight="1" x14ac:dyDescent="0.2">
      <c r="C558" s="196"/>
    </row>
    <row r="559" spans="3:3" s="21" customFormat="1" ht="15.75" customHeight="1" x14ac:dyDescent="0.2">
      <c r="C559" s="196"/>
    </row>
    <row r="560" spans="3:3" s="21" customFormat="1" ht="15.75" customHeight="1" x14ac:dyDescent="0.2">
      <c r="C560" s="196"/>
    </row>
    <row r="561" spans="3:3" s="21" customFormat="1" ht="15.75" customHeight="1" x14ac:dyDescent="0.2">
      <c r="C561" s="196"/>
    </row>
    <row r="562" spans="3:3" s="21" customFormat="1" ht="15.75" customHeight="1" x14ac:dyDescent="0.2">
      <c r="C562" s="196"/>
    </row>
    <row r="563" spans="3:3" s="21" customFormat="1" ht="15.75" customHeight="1" x14ac:dyDescent="0.2">
      <c r="C563" s="196"/>
    </row>
    <row r="564" spans="3:3" s="21" customFormat="1" ht="15.75" customHeight="1" x14ac:dyDescent="0.2">
      <c r="C564" s="196"/>
    </row>
    <row r="565" spans="3:3" s="21" customFormat="1" ht="15.75" customHeight="1" x14ac:dyDescent="0.2">
      <c r="C565" s="196"/>
    </row>
    <row r="566" spans="3:3" s="21" customFormat="1" ht="15.75" customHeight="1" x14ac:dyDescent="0.2">
      <c r="C566" s="196"/>
    </row>
    <row r="567" spans="3:3" s="21" customFormat="1" ht="15.75" customHeight="1" x14ac:dyDescent="0.2">
      <c r="C567" s="196"/>
    </row>
    <row r="568" spans="3:3" s="21" customFormat="1" ht="15.75" customHeight="1" x14ac:dyDescent="0.2">
      <c r="C568" s="196"/>
    </row>
    <row r="569" spans="3:3" s="21" customFormat="1" ht="15.75" customHeight="1" x14ac:dyDescent="0.2">
      <c r="C569" s="196"/>
    </row>
    <row r="570" spans="3:3" s="21" customFormat="1" ht="15.75" customHeight="1" x14ac:dyDescent="0.2">
      <c r="C570" s="196"/>
    </row>
    <row r="571" spans="3:3" s="21" customFormat="1" ht="15.75" customHeight="1" x14ac:dyDescent="0.2">
      <c r="C571" s="196"/>
    </row>
    <row r="572" spans="3:3" s="21" customFormat="1" ht="15.75" customHeight="1" x14ac:dyDescent="0.2">
      <c r="C572" s="196"/>
    </row>
    <row r="573" spans="3:3" s="21" customFormat="1" ht="15.75" customHeight="1" x14ac:dyDescent="0.2">
      <c r="C573" s="196"/>
    </row>
    <row r="574" spans="3:3" s="21" customFormat="1" ht="15.75" customHeight="1" x14ac:dyDescent="0.2">
      <c r="C574" s="196"/>
    </row>
    <row r="575" spans="3:3" s="21" customFormat="1" ht="15.75" customHeight="1" x14ac:dyDescent="0.2">
      <c r="C575" s="196"/>
    </row>
    <row r="576" spans="3:3" s="21" customFormat="1" ht="15.75" customHeight="1" x14ac:dyDescent="0.2">
      <c r="C576" s="196"/>
    </row>
    <row r="577" spans="3:3" s="21" customFormat="1" ht="15.75" customHeight="1" x14ac:dyDescent="0.2">
      <c r="C577" s="196"/>
    </row>
    <row r="578" spans="3:3" s="21" customFormat="1" ht="15.75" customHeight="1" x14ac:dyDescent="0.2">
      <c r="C578" s="196"/>
    </row>
    <row r="579" spans="3:3" s="21" customFormat="1" ht="15.75" customHeight="1" x14ac:dyDescent="0.2">
      <c r="C579" s="196"/>
    </row>
    <row r="580" spans="3:3" s="21" customFormat="1" ht="15.75" customHeight="1" x14ac:dyDescent="0.2">
      <c r="C580" s="196"/>
    </row>
    <row r="581" spans="3:3" s="21" customFormat="1" ht="15.75" customHeight="1" x14ac:dyDescent="0.2">
      <c r="C581" s="196"/>
    </row>
    <row r="582" spans="3:3" s="21" customFormat="1" ht="15.75" customHeight="1" x14ac:dyDescent="0.2">
      <c r="C582" s="196"/>
    </row>
    <row r="583" spans="3:3" s="21" customFormat="1" ht="15.75" customHeight="1" x14ac:dyDescent="0.2">
      <c r="C583" s="196"/>
    </row>
    <row r="584" spans="3:3" s="21" customFormat="1" ht="15.75" customHeight="1" x14ac:dyDescent="0.2">
      <c r="C584" s="196"/>
    </row>
    <row r="585" spans="3:3" s="21" customFormat="1" ht="15.75" customHeight="1" x14ac:dyDescent="0.2">
      <c r="C585" s="196"/>
    </row>
    <row r="586" spans="3:3" s="21" customFormat="1" ht="15.75" customHeight="1" x14ac:dyDescent="0.2">
      <c r="C586" s="196"/>
    </row>
    <row r="587" spans="3:3" s="21" customFormat="1" ht="15.75" customHeight="1" x14ac:dyDescent="0.2">
      <c r="C587" s="196"/>
    </row>
    <row r="588" spans="3:3" s="21" customFormat="1" ht="15.75" customHeight="1" x14ac:dyDescent="0.2">
      <c r="C588" s="196"/>
    </row>
    <row r="589" spans="3:3" s="21" customFormat="1" ht="15.75" customHeight="1" x14ac:dyDescent="0.2">
      <c r="C589" s="196"/>
    </row>
    <row r="590" spans="3:3" s="21" customFormat="1" ht="15.75" customHeight="1" x14ac:dyDescent="0.2">
      <c r="C590" s="196"/>
    </row>
    <row r="591" spans="3:3" s="21" customFormat="1" ht="15.75" customHeight="1" x14ac:dyDescent="0.2">
      <c r="C591" s="196"/>
    </row>
    <row r="592" spans="3:3" s="21" customFormat="1" ht="15.75" customHeight="1" x14ac:dyDescent="0.2">
      <c r="C592" s="196"/>
    </row>
    <row r="593" spans="3:3" s="21" customFormat="1" ht="15.75" customHeight="1" x14ac:dyDescent="0.2">
      <c r="C593" s="196"/>
    </row>
    <row r="594" spans="3:3" s="21" customFormat="1" ht="15.75" customHeight="1" x14ac:dyDescent="0.2">
      <c r="C594" s="196"/>
    </row>
    <row r="595" spans="3:3" s="21" customFormat="1" ht="15.75" customHeight="1" x14ac:dyDescent="0.2">
      <c r="C595" s="196"/>
    </row>
    <row r="596" spans="3:3" s="21" customFormat="1" ht="15.75" customHeight="1" x14ac:dyDescent="0.2">
      <c r="C596" s="196"/>
    </row>
    <row r="597" spans="3:3" s="21" customFormat="1" ht="15.75" customHeight="1" x14ac:dyDescent="0.2">
      <c r="C597" s="196"/>
    </row>
    <row r="598" spans="3:3" s="21" customFormat="1" ht="15.75" customHeight="1" x14ac:dyDescent="0.2">
      <c r="C598" s="196"/>
    </row>
    <row r="599" spans="3:3" s="21" customFormat="1" ht="15.75" customHeight="1" x14ac:dyDescent="0.2">
      <c r="C599" s="196"/>
    </row>
    <row r="600" spans="3:3" s="21" customFormat="1" ht="15.75" customHeight="1" x14ac:dyDescent="0.2">
      <c r="C600" s="196"/>
    </row>
    <row r="601" spans="3:3" s="21" customFormat="1" ht="15.75" customHeight="1" x14ac:dyDescent="0.2">
      <c r="C601" s="196"/>
    </row>
    <row r="602" spans="3:3" s="21" customFormat="1" ht="15.75" customHeight="1" x14ac:dyDescent="0.2">
      <c r="C602" s="196"/>
    </row>
    <row r="603" spans="3:3" s="21" customFormat="1" ht="15.75" customHeight="1" x14ac:dyDescent="0.2">
      <c r="C603" s="196"/>
    </row>
    <row r="604" spans="3:3" s="21" customFormat="1" ht="15.75" customHeight="1" x14ac:dyDescent="0.2">
      <c r="C604" s="196"/>
    </row>
    <row r="605" spans="3:3" s="21" customFormat="1" ht="15.75" customHeight="1" x14ac:dyDescent="0.2">
      <c r="C605" s="196"/>
    </row>
    <row r="606" spans="3:3" s="21" customFormat="1" ht="15.75" customHeight="1" x14ac:dyDescent="0.2">
      <c r="C606" s="196"/>
    </row>
    <row r="607" spans="3:3" s="21" customFormat="1" ht="15.75" customHeight="1" x14ac:dyDescent="0.2">
      <c r="C607" s="196"/>
    </row>
    <row r="608" spans="3:3" s="21" customFormat="1" ht="15.75" customHeight="1" x14ac:dyDescent="0.2">
      <c r="C608" s="196"/>
    </row>
    <row r="609" spans="3:3" s="21" customFormat="1" ht="15.75" customHeight="1" x14ac:dyDescent="0.2">
      <c r="C609" s="196"/>
    </row>
    <row r="610" spans="3:3" s="21" customFormat="1" ht="15.75" customHeight="1" x14ac:dyDescent="0.2">
      <c r="C610" s="196"/>
    </row>
    <row r="611" spans="3:3" s="21" customFormat="1" ht="15.75" customHeight="1" x14ac:dyDescent="0.2">
      <c r="C611" s="196"/>
    </row>
    <row r="612" spans="3:3" s="21" customFormat="1" ht="15.75" customHeight="1" x14ac:dyDescent="0.2">
      <c r="C612" s="196"/>
    </row>
    <row r="613" spans="3:3" s="21" customFormat="1" ht="15.75" customHeight="1" x14ac:dyDescent="0.2">
      <c r="C613" s="196"/>
    </row>
    <row r="614" spans="3:3" s="21" customFormat="1" ht="15.75" customHeight="1" x14ac:dyDescent="0.2">
      <c r="C614" s="196"/>
    </row>
    <row r="615" spans="3:3" s="21" customFormat="1" ht="15.75" customHeight="1" x14ac:dyDescent="0.2">
      <c r="C615" s="196"/>
    </row>
    <row r="616" spans="3:3" s="21" customFormat="1" ht="15.75" customHeight="1" x14ac:dyDescent="0.2">
      <c r="C616" s="196"/>
    </row>
    <row r="617" spans="3:3" s="21" customFormat="1" ht="15.75" customHeight="1" x14ac:dyDescent="0.2">
      <c r="C617" s="196"/>
    </row>
    <row r="618" spans="3:3" s="21" customFormat="1" ht="15.75" customHeight="1" x14ac:dyDescent="0.2">
      <c r="C618" s="196"/>
    </row>
    <row r="619" spans="3:3" s="21" customFormat="1" ht="15.75" customHeight="1" x14ac:dyDescent="0.2">
      <c r="C619" s="196"/>
    </row>
    <row r="620" spans="3:3" s="21" customFormat="1" ht="15.75" customHeight="1" x14ac:dyDescent="0.2">
      <c r="C620" s="196"/>
    </row>
    <row r="621" spans="3:3" s="21" customFormat="1" ht="15.75" customHeight="1" x14ac:dyDescent="0.2">
      <c r="C621" s="196"/>
    </row>
    <row r="622" spans="3:3" s="21" customFormat="1" ht="15.75" customHeight="1" x14ac:dyDescent="0.2">
      <c r="C622" s="196"/>
    </row>
    <row r="623" spans="3:3" s="21" customFormat="1" ht="15.75" customHeight="1" x14ac:dyDescent="0.2">
      <c r="C623" s="196"/>
    </row>
    <row r="624" spans="3:3" s="21" customFormat="1" ht="15.75" customHeight="1" x14ac:dyDescent="0.2">
      <c r="C624" s="196"/>
    </row>
    <row r="625" spans="3:3" s="21" customFormat="1" ht="15.75" customHeight="1" x14ac:dyDescent="0.2">
      <c r="C625" s="196"/>
    </row>
    <row r="626" spans="3:3" s="21" customFormat="1" ht="15.75" customHeight="1" x14ac:dyDescent="0.2">
      <c r="C626" s="196"/>
    </row>
    <row r="627" spans="3:3" s="21" customFormat="1" ht="15.75" customHeight="1" x14ac:dyDescent="0.2">
      <c r="C627" s="196"/>
    </row>
    <row r="628" spans="3:3" s="21" customFormat="1" ht="15.75" customHeight="1" x14ac:dyDescent="0.2">
      <c r="C628" s="196"/>
    </row>
    <row r="629" spans="3:3" s="21" customFormat="1" ht="15.75" customHeight="1" x14ac:dyDescent="0.2">
      <c r="C629" s="196"/>
    </row>
    <row r="630" spans="3:3" s="21" customFormat="1" ht="15.75" customHeight="1" x14ac:dyDescent="0.2">
      <c r="C630" s="196"/>
    </row>
    <row r="631" spans="3:3" s="21" customFormat="1" ht="15.75" customHeight="1" x14ac:dyDescent="0.2">
      <c r="C631" s="196"/>
    </row>
    <row r="632" spans="3:3" s="21" customFormat="1" ht="15.75" customHeight="1" x14ac:dyDescent="0.2">
      <c r="C632" s="196"/>
    </row>
    <row r="633" spans="3:3" s="21" customFormat="1" ht="15.75" customHeight="1" x14ac:dyDescent="0.2">
      <c r="C633" s="196"/>
    </row>
    <row r="634" spans="3:3" s="21" customFormat="1" ht="15.75" customHeight="1" x14ac:dyDescent="0.2">
      <c r="C634" s="196"/>
    </row>
    <row r="635" spans="3:3" s="21" customFormat="1" ht="15.75" customHeight="1" x14ac:dyDescent="0.2">
      <c r="C635" s="196"/>
    </row>
    <row r="636" spans="3:3" s="21" customFormat="1" ht="15.75" customHeight="1" x14ac:dyDescent="0.2">
      <c r="C636" s="196"/>
    </row>
    <row r="637" spans="3:3" s="21" customFormat="1" ht="15.75" customHeight="1" x14ac:dyDescent="0.2">
      <c r="C637" s="196"/>
    </row>
    <row r="638" spans="3:3" s="21" customFormat="1" ht="15.75" customHeight="1" x14ac:dyDescent="0.2">
      <c r="C638" s="196"/>
    </row>
    <row r="639" spans="3:3" s="21" customFormat="1" ht="15.75" customHeight="1" x14ac:dyDescent="0.2">
      <c r="C639" s="196"/>
    </row>
    <row r="640" spans="3:3" s="21" customFormat="1" ht="15.75" customHeight="1" x14ac:dyDescent="0.2">
      <c r="C640" s="196"/>
    </row>
    <row r="641" spans="3:3" s="21" customFormat="1" ht="15.75" customHeight="1" x14ac:dyDescent="0.2">
      <c r="C641" s="196"/>
    </row>
    <row r="642" spans="3:3" s="21" customFormat="1" ht="15.75" customHeight="1" x14ac:dyDescent="0.2">
      <c r="C642" s="196"/>
    </row>
    <row r="643" spans="3:3" s="21" customFormat="1" ht="15.75" customHeight="1" x14ac:dyDescent="0.2">
      <c r="C643" s="196"/>
    </row>
    <row r="644" spans="3:3" s="21" customFormat="1" ht="15.75" customHeight="1" x14ac:dyDescent="0.2">
      <c r="C644" s="196"/>
    </row>
    <row r="645" spans="3:3" s="21" customFormat="1" ht="15.75" customHeight="1" x14ac:dyDescent="0.2">
      <c r="C645" s="196"/>
    </row>
    <row r="646" spans="3:3" s="21" customFormat="1" ht="15.75" customHeight="1" x14ac:dyDescent="0.2">
      <c r="C646" s="196"/>
    </row>
    <row r="647" spans="3:3" s="21" customFormat="1" ht="15.75" customHeight="1" x14ac:dyDescent="0.2">
      <c r="C647" s="196"/>
    </row>
    <row r="648" spans="3:3" s="21" customFormat="1" ht="15.75" customHeight="1" x14ac:dyDescent="0.2">
      <c r="C648" s="196"/>
    </row>
    <row r="649" spans="3:3" s="21" customFormat="1" ht="15.75" customHeight="1" x14ac:dyDescent="0.2">
      <c r="C649" s="196"/>
    </row>
    <row r="650" spans="3:3" s="21" customFormat="1" ht="15.75" customHeight="1" x14ac:dyDescent="0.2">
      <c r="C650" s="196"/>
    </row>
    <row r="651" spans="3:3" s="21" customFormat="1" ht="15.75" customHeight="1" x14ac:dyDescent="0.2">
      <c r="C651" s="196"/>
    </row>
    <row r="652" spans="3:3" s="21" customFormat="1" ht="15.75" customHeight="1" x14ac:dyDescent="0.2">
      <c r="C652" s="196"/>
    </row>
    <row r="653" spans="3:3" s="21" customFormat="1" ht="15.75" customHeight="1" x14ac:dyDescent="0.2">
      <c r="C653" s="196"/>
    </row>
    <row r="654" spans="3:3" s="21" customFormat="1" ht="15.75" customHeight="1" x14ac:dyDescent="0.2">
      <c r="C654" s="196"/>
    </row>
    <row r="655" spans="3:3" s="21" customFormat="1" ht="15.75" customHeight="1" x14ac:dyDescent="0.2">
      <c r="C655" s="196"/>
    </row>
    <row r="656" spans="3:3" s="21" customFormat="1" ht="15.75" customHeight="1" x14ac:dyDescent="0.2">
      <c r="C656" s="196"/>
    </row>
    <row r="657" spans="3:3" s="21" customFormat="1" ht="15.75" customHeight="1" x14ac:dyDescent="0.2">
      <c r="C657" s="196"/>
    </row>
    <row r="658" spans="3:3" s="21" customFormat="1" ht="15.75" customHeight="1" x14ac:dyDescent="0.2">
      <c r="C658" s="196"/>
    </row>
    <row r="659" spans="3:3" s="21" customFormat="1" ht="15.75" customHeight="1" x14ac:dyDescent="0.2">
      <c r="C659" s="196"/>
    </row>
    <row r="660" spans="3:3" s="21" customFormat="1" ht="15.75" customHeight="1" x14ac:dyDescent="0.2">
      <c r="C660" s="196"/>
    </row>
    <row r="661" spans="3:3" s="21" customFormat="1" ht="15.75" customHeight="1" x14ac:dyDescent="0.2">
      <c r="C661" s="196"/>
    </row>
    <row r="662" spans="3:3" s="21" customFormat="1" ht="15.75" customHeight="1" x14ac:dyDescent="0.2">
      <c r="C662" s="196"/>
    </row>
    <row r="663" spans="3:3" s="21" customFormat="1" ht="15.75" customHeight="1" x14ac:dyDescent="0.2">
      <c r="C663" s="196"/>
    </row>
    <row r="664" spans="3:3" s="21" customFormat="1" ht="15.75" customHeight="1" x14ac:dyDescent="0.2">
      <c r="C664" s="196"/>
    </row>
    <row r="665" spans="3:3" s="21" customFormat="1" ht="15.75" customHeight="1" x14ac:dyDescent="0.2">
      <c r="C665" s="196"/>
    </row>
    <row r="666" spans="3:3" s="21" customFormat="1" ht="15.75" customHeight="1" x14ac:dyDescent="0.2">
      <c r="C666" s="196"/>
    </row>
    <row r="667" spans="3:3" s="21" customFormat="1" ht="15.75" customHeight="1" x14ac:dyDescent="0.2">
      <c r="C667" s="196"/>
    </row>
    <row r="668" spans="3:3" s="21" customFormat="1" ht="15.75" customHeight="1" x14ac:dyDescent="0.2">
      <c r="C668" s="196"/>
    </row>
    <row r="669" spans="3:3" s="21" customFormat="1" ht="15.75" customHeight="1" x14ac:dyDescent="0.2">
      <c r="C669" s="196"/>
    </row>
    <row r="670" spans="3:3" s="21" customFormat="1" ht="15.75" customHeight="1" x14ac:dyDescent="0.2">
      <c r="C670" s="196"/>
    </row>
    <row r="671" spans="3:3" s="21" customFormat="1" ht="15.75" customHeight="1" x14ac:dyDescent="0.2">
      <c r="C671" s="196"/>
    </row>
    <row r="672" spans="3:3" s="21" customFormat="1" ht="15.75" customHeight="1" x14ac:dyDescent="0.2">
      <c r="C672" s="196"/>
    </row>
    <row r="673" spans="3:3" s="21" customFormat="1" ht="15.75" customHeight="1" x14ac:dyDescent="0.2">
      <c r="C673" s="196"/>
    </row>
    <row r="674" spans="3:3" s="21" customFormat="1" ht="15.75" customHeight="1" x14ac:dyDescent="0.2">
      <c r="C674" s="196"/>
    </row>
    <row r="675" spans="3:3" s="21" customFormat="1" ht="15.75" customHeight="1" x14ac:dyDescent="0.2">
      <c r="C675" s="196"/>
    </row>
    <row r="676" spans="3:3" s="21" customFormat="1" ht="15.75" customHeight="1" x14ac:dyDescent="0.2">
      <c r="C676" s="196"/>
    </row>
    <row r="677" spans="3:3" s="21" customFormat="1" ht="15.75" customHeight="1" x14ac:dyDescent="0.2">
      <c r="C677" s="196"/>
    </row>
    <row r="678" spans="3:3" s="21" customFormat="1" ht="15.75" customHeight="1" x14ac:dyDescent="0.2">
      <c r="C678" s="196"/>
    </row>
    <row r="679" spans="3:3" s="21" customFormat="1" ht="15.75" customHeight="1" x14ac:dyDescent="0.2">
      <c r="C679" s="196"/>
    </row>
    <row r="680" spans="3:3" s="21" customFormat="1" ht="15.75" customHeight="1" x14ac:dyDescent="0.2">
      <c r="C680" s="196"/>
    </row>
    <row r="681" spans="3:3" s="21" customFormat="1" ht="15.75" customHeight="1" x14ac:dyDescent="0.2">
      <c r="C681" s="196"/>
    </row>
    <row r="682" spans="3:3" s="21" customFormat="1" ht="15.75" customHeight="1" x14ac:dyDescent="0.2">
      <c r="C682" s="196"/>
    </row>
    <row r="683" spans="3:3" s="21" customFormat="1" ht="15.75" customHeight="1" x14ac:dyDescent="0.2">
      <c r="C683" s="196"/>
    </row>
    <row r="684" spans="3:3" s="21" customFormat="1" ht="15.75" customHeight="1" x14ac:dyDescent="0.2">
      <c r="C684" s="196"/>
    </row>
    <row r="685" spans="3:3" s="21" customFormat="1" ht="15.75" customHeight="1" x14ac:dyDescent="0.2">
      <c r="C685" s="196"/>
    </row>
    <row r="686" spans="3:3" s="21" customFormat="1" ht="15.75" customHeight="1" x14ac:dyDescent="0.2">
      <c r="C686" s="196"/>
    </row>
    <row r="687" spans="3:3" s="21" customFormat="1" ht="15.75" customHeight="1" x14ac:dyDescent="0.2">
      <c r="C687" s="196"/>
    </row>
    <row r="688" spans="3:3" s="21" customFormat="1" ht="15.75" customHeight="1" x14ac:dyDescent="0.2">
      <c r="C688" s="196"/>
    </row>
    <row r="689" spans="3:3" s="21" customFormat="1" ht="15.75" customHeight="1" x14ac:dyDescent="0.2">
      <c r="C689" s="196"/>
    </row>
    <row r="690" spans="3:3" s="21" customFormat="1" ht="15.75" customHeight="1" x14ac:dyDescent="0.2">
      <c r="C690" s="196"/>
    </row>
    <row r="691" spans="3:3" s="21" customFormat="1" ht="15.75" customHeight="1" x14ac:dyDescent="0.2">
      <c r="C691" s="196"/>
    </row>
    <row r="692" spans="3:3" s="21" customFormat="1" ht="15.75" customHeight="1" x14ac:dyDescent="0.2">
      <c r="C692" s="196"/>
    </row>
    <row r="693" spans="3:3" s="21" customFormat="1" ht="15.75" customHeight="1" x14ac:dyDescent="0.2">
      <c r="C693" s="196"/>
    </row>
    <row r="694" spans="3:3" s="21" customFormat="1" ht="15.75" customHeight="1" x14ac:dyDescent="0.2">
      <c r="C694" s="196"/>
    </row>
    <row r="695" spans="3:3" s="21" customFormat="1" ht="15.75" customHeight="1" x14ac:dyDescent="0.2">
      <c r="C695" s="196"/>
    </row>
    <row r="696" spans="3:3" s="21" customFormat="1" ht="15.75" customHeight="1" x14ac:dyDescent="0.2">
      <c r="C696" s="196"/>
    </row>
    <row r="697" spans="3:3" s="21" customFormat="1" ht="15.75" customHeight="1" x14ac:dyDescent="0.2">
      <c r="C697" s="196"/>
    </row>
    <row r="698" spans="3:3" s="21" customFormat="1" ht="15.75" customHeight="1" x14ac:dyDescent="0.2">
      <c r="C698" s="196"/>
    </row>
    <row r="699" spans="3:3" s="21" customFormat="1" ht="15.75" customHeight="1" x14ac:dyDescent="0.2">
      <c r="C699" s="196"/>
    </row>
    <row r="700" spans="3:3" s="21" customFormat="1" ht="15.75" customHeight="1" x14ac:dyDescent="0.2">
      <c r="C700" s="196"/>
    </row>
    <row r="701" spans="3:3" s="21" customFormat="1" ht="15.75" customHeight="1" x14ac:dyDescent="0.2">
      <c r="C701" s="196"/>
    </row>
    <row r="702" spans="3:3" s="21" customFormat="1" ht="15.75" customHeight="1" x14ac:dyDescent="0.2">
      <c r="C702" s="196"/>
    </row>
    <row r="703" spans="3:3" s="21" customFormat="1" ht="15.75" customHeight="1" x14ac:dyDescent="0.2">
      <c r="C703" s="196"/>
    </row>
    <row r="704" spans="3:3" s="21" customFormat="1" ht="15.75" customHeight="1" x14ac:dyDescent="0.2">
      <c r="C704" s="196"/>
    </row>
    <row r="705" spans="3:3" s="21" customFormat="1" ht="15.75" customHeight="1" x14ac:dyDescent="0.2">
      <c r="C705" s="196"/>
    </row>
    <row r="706" spans="3:3" s="21" customFormat="1" ht="15.75" customHeight="1" x14ac:dyDescent="0.2">
      <c r="C706" s="196"/>
    </row>
    <row r="707" spans="3:3" s="21" customFormat="1" ht="15.75" customHeight="1" x14ac:dyDescent="0.2">
      <c r="C707" s="196"/>
    </row>
    <row r="708" spans="3:3" s="21" customFormat="1" ht="15.75" customHeight="1" x14ac:dyDescent="0.2">
      <c r="C708" s="196"/>
    </row>
    <row r="709" spans="3:3" s="21" customFormat="1" ht="15.75" customHeight="1" x14ac:dyDescent="0.2">
      <c r="C709" s="196"/>
    </row>
    <row r="710" spans="3:3" s="21" customFormat="1" ht="15.75" customHeight="1" x14ac:dyDescent="0.2">
      <c r="C710" s="196"/>
    </row>
    <row r="711" spans="3:3" s="21" customFormat="1" ht="15.75" customHeight="1" x14ac:dyDescent="0.2">
      <c r="C711" s="196"/>
    </row>
    <row r="712" spans="3:3" s="21" customFormat="1" ht="15.75" customHeight="1" x14ac:dyDescent="0.2">
      <c r="C712" s="196"/>
    </row>
    <row r="713" spans="3:3" s="21" customFormat="1" ht="15.75" customHeight="1" x14ac:dyDescent="0.2">
      <c r="C713" s="196"/>
    </row>
    <row r="714" spans="3:3" s="21" customFormat="1" ht="15.75" customHeight="1" x14ac:dyDescent="0.2">
      <c r="C714" s="196"/>
    </row>
    <row r="715" spans="3:3" s="21" customFormat="1" ht="15.75" customHeight="1" x14ac:dyDescent="0.2">
      <c r="C715" s="196"/>
    </row>
    <row r="716" spans="3:3" s="21" customFormat="1" ht="15.75" customHeight="1" x14ac:dyDescent="0.2">
      <c r="C716" s="196"/>
    </row>
    <row r="717" spans="3:3" s="21" customFormat="1" ht="15.75" customHeight="1" x14ac:dyDescent="0.2">
      <c r="C717" s="196"/>
    </row>
    <row r="718" spans="3:3" s="21" customFormat="1" ht="15.75" customHeight="1" x14ac:dyDescent="0.2">
      <c r="C718" s="196"/>
    </row>
    <row r="719" spans="3:3" s="21" customFormat="1" ht="15.75" customHeight="1" x14ac:dyDescent="0.2">
      <c r="C719" s="196"/>
    </row>
    <row r="720" spans="3:3" s="21" customFormat="1" ht="15.75" customHeight="1" x14ac:dyDescent="0.2">
      <c r="C720" s="196"/>
    </row>
    <row r="721" spans="3:3" s="21" customFormat="1" ht="15.75" customHeight="1" x14ac:dyDescent="0.2">
      <c r="C721" s="196"/>
    </row>
    <row r="722" spans="3:3" s="21" customFormat="1" ht="15.75" customHeight="1" x14ac:dyDescent="0.2">
      <c r="C722" s="196"/>
    </row>
    <row r="723" spans="3:3" s="21" customFormat="1" ht="15.75" customHeight="1" x14ac:dyDescent="0.2">
      <c r="C723" s="196"/>
    </row>
    <row r="724" spans="3:3" s="21" customFormat="1" ht="15.75" customHeight="1" x14ac:dyDescent="0.2">
      <c r="C724" s="196"/>
    </row>
    <row r="725" spans="3:3" s="21" customFormat="1" ht="15.75" customHeight="1" x14ac:dyDescent="0.2">
      <c r="C725" s="196"/>
    </row>
    <row r="726" spans="3:3" s="21" customFormat="1" ht="15.75" customHeight="1" x14ac:dyDescent="0.2">
      <c r="C726" s="196"/>
    </row>
    <row r="727" spans="3:3" s="21" customFormat="1" ht="15.75" customHeight="1" x14ac:dyDescent="0.2">
      <c r="C727" s="196"/>
    </row>
    <row r="728" spans="3:3" s="21" customFormat="1" ht="15.75" customHeight="1" x14ac:dyDescent="0.2">
      <c r="C728" s="196"/>
    </row>
    <row r="729" spans="3:3" s="21" customFormat="1" ht="15.75" customHeight="1" x14ac:dyDescent="0.2">
      <c r="C729" s="196"/>
    </row>
    <row r="730" spans="3:3" s="21" customFormat="1" ht="15.75" customHeight="1" x14ac:dyDescent="0.2">
      <c r="C730" s="196"/>
    </row>
    <row r="731" spans="3:3" s="21" customFormat="1" ht="15.75" customHeight="1" x14ac:dyDescent="0.2">
      <c r="C731" s="196"/>
    </row>
    <row r="732" spans="3:3" s="21" customFormat="1" ht="15.75" customHeight="1" x14ac:dyDescent="0.2">
      <c r="C732" s="196"/>
    </row>
    <row r="733" spans="3:3" s="21" customFormat="1" ht="15.75" customHeight="1" x14ac:dyDescent="0.2">
      <c r="C733" s="196"/>
    </row>
    <row r="734" spans="3:3" s="21" customFormat="1" ht="15.75" customHeight="1" x14ac:dyDescent="0.2">
      <c r="C734" s="196"/>
    </row>
    <row r="735" spans="3:3" s="21" customFormat="1" ht="15.75" customHeight="1" x14ac:dyDescent="0.2">
      <c r="C735" s="196"/>
    </row>
    <row r="736" spans="3:3" s="21" customFormat="1" ht="15.75" customHeight="1" x14ac:dyDescent="0.2">
      <c r="C736" s="196"/>
    </row>
    <row r="737" spans="3:3" s="21" customFormat="1" ht="15.75" customHeight="1" x14ac:dyDescent="0.2">
      <c r="C737" s="196"/>
    </row>
    <row r="738" spans="3:3" s="21" customFormat="1" ht="15.75" customHeight="1" x14ac:dyDescent="0.2">
      <c r="C738" s="196"/>
    </row>
    <row r="739" spans="3:3" s="21" customFormat="1" ht="15.75" customHeight="1" x14ac:dyDescent="0.2">
      <c r="C739" s="196"/>
    </row>
    <row r="740" spans="3:3" s="21" customFormat="1" ht="15.75" customHeight="1" x14ac:dyDescent="0.2">
      <c r="C740" s="196"/>
    </row>
    <row r="741" spans="3:3" s="21" customFormat="1" ht="15.75" customHeight="1" x14ac:dyDescent="0.2">
      <c r="C741" s="196"/>
    </row>
    <row r="742" spans="3:3" s="21" customFormat="1" ht="15.75" customHeight="1" x14ac:dyDescent="0.2">
      <c r="C742" s="196"/>
    </row>
    <row r="743" spans="3:3" s="21" customFormat="1" ht="15.75" customHeight="1" x14ac:dyDescent="0.2">
      <c r="C743" s="196"/>
    </row>
    <row r="744" spans="3:3" s="21" customFormat="1" ht="15.75" customHeight="1" x14ac:dyDescent="0.2">
      <c r="C744" s="196"/>
    </row>
    <row r="745" spans="3:3" s="21" customFormat="1" ht="15.75" customHeight="1" x14ac:dyDescent="0.2">
      <c r="C745" s="196"/>
    </row>
    <row r="746" spans="3:3" s="21" customFormat="1" ht="15.75" customHeight="1" x14ac:dyDescent="0.2">
      <c r="C746" s="196"/>
    </row>
    <row r="747" spans="3:3" s="21" customFormat="1" ht="15.75" customHeight="1" x14ac:dyDescent="0.2">
      <c r="C747" s="196"/>
    </row>
    <row r="748" spans="3:3" s="21" customFormat="1" ht="15.75" customHeight="1" x14ac:dyDescent="0.2">
      <c r="C748" s="196"/>
    </row>
    <row r="749" spans="3:3" s="21" customFormat="1" ht="15.75" customHeight="1" x14ac:dyDescent="0.2">
      <c r="C749" s="196"/>
    </row>
    <row r="750" spans="3:3" s="21" customFormat="1" ht="15.75" customHeight="1" x14ac:dyDescent="0.2">
      <c r="C750" s="196"/>
    </row>
    <row r="751" spans="3:3" s="21" customFormat="1" ht="15.75" customHeight="1" x14ac:dyDescent="0.2">
      <c r="C751" s="196"/>
    </row>
    <row r="752" spans="3:3" s="21" customFormat="1" ht="15.75" customHeight="1" x14ac:dyDescent="0.2">
      <c r="C752" s="196"/>
    </row>
    <row r="753" spans="3:3" s="21" customFormat="1" ht="15.75" customHeight="1" x14ac:dyDescent="0.2">
      <c r="C753" s="196"/>
    </row>
    <row r="754" spans="3:3" s="21" customFormat="1" ht="15.75" customHeight="1" x14ac:dyDescent="0.2">
      <c r="C754" s="196"/>
    </row>
    <row r="755" spans="3:3" s="21" customFormat="1" ht="15.75" customHeight="1" x14ac:dyDescent="0.2">
      <c r="C755" s="196"/>
    </row>
    <row r="756" spans="3:3" s="21" customFormat="1" ht="15.75" customHeight="1" x14ac:dyDescent="0.2">
      <c r="C756" s="196"/>
    </row>
    <row r="757" spans="3:3" s="21" customFormat="1" ht="15.75" customHeight="1" x14ac:dyDescent="0.2">
      <c r="C757" s="196"/>
    </row>
    <row r="758" spans="3:3" s="21" customFormat="1" ht="15.75" customHeight="1" x14ac:dyDescent="0.2">
      <c r="C758" s="196"/>
    </row>
    <row r="759" spans="3:3" s="21" customFormat="1" ht="15.75" customHeight="1" x14ac:dyDescent="0.2">
      <c r="C759" s="196"/>
    </row>
    <row r="760" spans="3:3" s="21" customFormat="1" ht="15.75" customHeight="1" x14ac:dyDescent="0.2">
      <c r="C760" s="196"/>
    </row>
    <row r="761" spans="3:3" s="21" customFormat="1" ht="15.75" customHeight="1" x14ac:dyDescent="0.2">
      <c r="C761" s="196"/>
    </row>
    <row r="762" spans="3:3" s="21" customFormat="1" ht="15.75" customHeight="1" x14ac:dyDescent="0.2">
      <c r="C762" s="196"/>
    </row>
    <row r="763" spans="3:3" s="21" customFormat="1" ht="15.75" customHeight="1" x14ac:dyDescent="0.2">
      <c r="C763" s="196"/>
    </row>
    <row r="764" spans="3:3" s="21" customFormat="1" ht="15.75" customHeight="1" x14ac:dyDescent="0.2">
      <c r="C764" s="196"/>
    </row>
    <row r="765" spans="3:3" s="21" customFormat="1" ht="15.75" customHeight="1" x14ac:dyDescent="0.2">
      <c r="C765" s="196"/>
    </row>
    <row r="766" spans="3:3" s="21" customFormat="1" ht="15.75" customHeight="1" x14ac:dyDescent="0.2">
      <c r="C766" s="196"/>
    </row>
    <row r="767" spans="3:3" s="21" customFormat="1" ht="15.75" customHeight="1" x14ac:dyDescent="0.2">
      <c r="C767" s="196"/>
    </row>
    <row r="768" spans="3:3" s="21" customFormat="1" ht="15.75" customHeight="1" x14ac:dyDescent="0.2">
      <c r="C768" s="196"/>
    </row>
    <row r="769" spans="3:3" s="21" customFormat="1" ht="15.75" customHeight="1" x14ac:dyDescent="0.2">
      <c r="C769" s="196"/>
    </row>
    <row r="770" spans="3:3" s="21" customFormat="1" ht="15.75" customHeight="1" x14ac:dyDescent="0.2">
      <c r="C770" s="196"/>
    </row>
    <row r="771" spans="3:3" s="21" customFormat="1" ht="15.75" customHeight="1" x14ac:dyDescent="0.2">
      <c r="C771" s="196"/>
    </row>
    <row r="772" spans="3:3" s="21" customFormat="1" ht="15.75" customHeight="1" x14ac:dyDescent="0.2">
      <c r="C772" s="196"/>
    </row>
    <row r="773" spans="3:3" s="21" customFormat="1" ht="15.75" customHeight="1" x14ac:dyDescent="0.2">
      <c r="C773" s="196"/>
    </row>
    <row r="774" spans="3:3" s="21" customFormat="1" ht="15.75" customHeight="1" x14ac:dyDescent="0.2">
      <c r="C774" s="196"/>
    </row>
    <row r="775" spans="3:3" s="21" customFormat="1" ht="15.75" customHeight="1" x14ac:dyDescent="0.2">
      <c r="C775" s="196"/>
    </row>
    <row r="776" spans="3:3" s="21" customFormat="1" ht="15.75" customHeight="1" x14ac:dyDescent="0.2">
      <c r="C776" s="196"/>
    </row>
    <row r="777" spans="3:3" s="21" customFormat="1" ht="15.75" customHeight="1" x14ac:dyDescent="0.2">
      <c r="C777" s="196"/>
    </row>
    <row r="778" spans="3:3" s="21" customFormat="1" ht="15.75" customHeight="1" x14ac:dyDescent="0.2">
      <c r="C778" s="196"/>
    </row>
    <row r="779" spans="3:3" s="21" customFormat="1" ht="15.75" customHeight="1" x14ac:dyDescent="0.2">
      <c r="C779" s="196"/>
    </row>
    <row r="780" spans="3:3" s="21" customFormat="1" ht="15.75" customHeight="1" x14ac:dyDescent="0.2">
      <c r="C780" s="196"/>
    </row>
    <row r="781" spans="3:3" s="21" customFormat="1" ht="15.75" customHeight="1" x14ac:dyDescent="0.2">
      <c r="C781" s="196"/>
    </row>
    <row r="782" spans="3:3" s="21" customFormat="1" ht="15.75" customHeight="1" x14ac:dyDescent="0.2">
      <c r="C782" s="196"/>
    </row>
    <row r="783" spans="3:3" s="21" customFormat="1" ht="15.75" customHeight="1" x14ac:dyDescent="0.2">
      <c r="C783" s="196"/>
    </row>
    <row r="784" spans="3:3" s="21" customFormat="1" ht="15.75" customHeight="1" x14ac:dyDescent="0.2">
      <c r="C784" s="196"/>
    </row>
    <row r="785" spans="3:3" s="21" customFormat="1" ht="15.75" customHeight="1" x14ac:dyDescent="0.2">
      <c r="C785" s="196"/>
    </row>
    <row r="786" spans="3:3" s="21" customFormat="1" ht="15.75" customHeight="1" x14ac:dyDescent="0.2">
      <c r="C786" s="196"/>
    </row>
    <row r="787" spans="3:3" s="21" customFormat="1" ht="15.75" customHeight="1" x14ac:dyDescent="0.2">
      <c r="C787" s="196"/>
    </row>
    <row r="788" spans="3:3" s="21" customFormat="1" ht="15.75" customHeight="1" x14ac:dyDescent="0.2">
      <c r="C788" s="196"/>
    </row>
    <row r="789" spans="3:3" s="21" customFormat="1" ht="15.75" customHeight="1" x14ac:dyDescent="0.2">
      <c r="C789" s="196"/>
    </row>
    <row r="790" spans="3:3" s="21" customFormat="1" ht="15.75" customHeight="1" x14ac:dyDescent="0.2">
      <c r="C790" s="196"/>
    </row>
    <row r="791" spans="3:3" s="21" customFormat="1" ht="15.75" customHeight="1" x14ac:dyDescent="0.2">
      <c r="C791" s="196"/>
    </row>
    <row r="792" spans="3:3" s="21" customFormat="1" ht="15.75" customHeight="1" x14ac:dyDescent="0.2">
      <c r="C792" s="196"/>
    </row>
    <row r="793" spans="3:3" s="21" customFormat="1" ht="15.75" customHeight="1" x14ac:dyDescent="0.2">
      <c r="C793" s="196"/>
    </row>
    <row r="794" spans="3:3" s="21" customFormat="1" ht="15.75" customHeight="1" x14ac:dyDescent="0.2">
      <c r="C794" s="196"/>
    </row>
    <row r="795" spans="3:3" s="21" customFormat="1" ht="15.75" customHeight="1" x14ac:dyDescent="0.2">
      <c r="C795" s="196"/>
    </row>
    <row r="796" spans="3:3" s="21" customFormat="1" ht="15.75" customHeight="1" x14ac:dyDescent="0.2">
      <c r="C796" s="196"/>
    </row>
    <row r="797" spans="3:3" s="21" customFormat="1" ht="15.75" customHeight="1" x14ac:dyDescent="0.2">
      <c r="C797" s="196"/>
    </row>
    <row r="798" spans="3:3" s="21" customFormat="1" ht="15.75" customHeight="1" x14ac:dyDescent="0.2">
      <c r="C798" s="196"/>
    </row>
    <row r="799" spans="3:3" s="21" customFormat="1" ht="15.75" customHeight="1" x14ac:dyDescent="0.2">
      <c r="C799" s="196"/>
    </row>
    <row r="800" spans="3:3" s="21" customFormat="1" ht="15.75" customHeight="1" x14ac:dyDescent="0.2">
      <c r="C800" s="196"/>
    </row>
    <row r="801" spans="3:3" s="21" customFormat="1" ht="15.75" customHeight="1" x14ac:dyDescent="0.2">
      <c r="C801" s="196"/>
    </row>
    <row r="802" spans="3:3" s="21" customFormat="1" ht="15.75" customHeight="1" x14ac:dyDescent="0.2">
      <c r="C802" s="196"/>
    </row>
    <row r="803" spans="3:3" s="21" customFormat="1" ht="15.75" customHeight="1" x14ac:dyDescent="0.2">
      <c r="C803" s="196"/>
    </row>
    <row r="804" spans="3:3" s="21" customFormat="1" ht="15.75" customHeight="1" x14ac:dyDescent="0.2">
      <c r="C804" s="196"/>
    </row>
    <row r="805" spans="3:3" s="21" customFormat="1" ht="15.75" customHeight="1" x14ac:dyDescent="0.2">
      <c r="C805" s="196"/>
    </row>
    <row r="806" spans="3:3" s="21" customFormat="1" ht="15.75" customHeight="1" x14ac:dyDescent="0.2">
      <c r="C806" s="196"/>
    </row>
    <row r="807" spans="3:3" s="21" customFormat="1" ht="15.75" customHeight="1" x14ac:dyDescent="0.2">
      <c r="C807" s="196"/>
    </row>
    <row r="808" spans="3:3" s="21" customFormat="1" ht="15.75" customHeight="1" x14ac:dyDescent="0.2">
      <c r="C808" s="196"/>
    </row>
    <row r="809" spans="3:3" s="21" customFormat="1" ht="15.75" customHeight="1" x14ac:dyDescent="0.2">
      <c r="C809" s="196"/>
    </row>
    <row r="810" spans="3:3" s="21" customFormat="1" ht="15.75" customHeight="1" x14ac:dyDescent="0.2">
      <c r="C810" s="196"/>
    </row>
    <row r="811" spans="3:3" s="21" customFormat="1" ht="15.75" customHeight="1" x14ac:dyDescent="0.2">
      <c r="C811" s="196"/>
    </row>
    <row r="812" spans="3:3" s="21" customFormat="1" ht="15.75" customHeight="1" x14ac:dyDescent="0.2">
      <c r="C812" s="196"/>
    </row>
    <row r="813" spans="3:3" s="21" customFormat="1" ht="15.75" customHeight="1" x14ac:dyDescent="0.2">
      <c r="C813" s="196"/>
    </row>
    <row r="814" spans="3:3" s="21" customFormat="1" ht="15.75" customHeight="1" x14ac:dyDescent="0.2">
      <c r="C814" s="196"/>
    </row>
    <row r="815" spans="3:3" s="21" customFormat="1" ht="15.75" customHeight="1" x14ac:dyDescent="0.2">
      <c r="C815" s="196"/>
    </row>
    <row r="816" spans="3:3" s="21" customFormat="1" ht="15.75" customHeight="1" x14ac:dyDescent="0.2">
      <c r="C816" s="196"/>
    </row>
    <row r="817" spans="3:3" s="21" customFormat="1" ht="15.75" customHeight="1" x14ac:dyDescent="0.2">
      <c r="C817" s="196"/>
    </row>
    <row r="818" spans="3:3" s="21" customFormat="1" ht="15.75" customHeight="1" x14ac:dyDescent="0.2">
      <c r="C818" s="196"/>
    </row>
    <row r="819" spans="3:3" s="21" customFormat="1" ht="15.75" customHeight="1" x14ac:dyDescent="0.2">
      <c r="C819" s="196"/>
    </row>
    <row r="820" spans="3:3" s="21" customFormat="1" ht="15.75" customHeight="1" x14ac:dyDescent="0.2">
      <c r="C820" s="196"/>
    </row>
    <row r="821" spans="3:3" s="21" customFormat="1" ht="15.75" customHeight="1" x14ac:dyDescent="0.2">
      <c r="C821" s="196"/>
    </row>
    <row r="822" spans="3:3" s="21" customFormat="1" ht="15.75" customHeight="1" x14ac:dyDescent="0.2">
      <c r="C822" s="196"/>
    </row>
    <row r="823" spans="3:3" s="21" customFormat="1" ht="15.75" customHeight="1" x14ac:dyDescent="0.2">
      <c r="C823" s="196"/>
    </row>
    <row r="824" spans="3:3" s="21" customFormat="1" ht="15.75" customHeight="1" x14ac:dyDescent="0.2">
      <c r="C824" s="196"/>
    </row>
    <row r="825" spans="3:3" s="21" customFormat="1" ht="15.75" customHeight="1" x14ac:dyDescent="0.2">
      <c r="C825" s="196"/>
    </row>
    <row r="826" spans="3:3" s="21" customFormat="1" ht="15.75" customHeight="1" x14ac:dyDescent="0.2">
      <c r="C826" s="196"/>
    </row>
    <row r="827" spans="3:3" s="21" customFormat="1" ht="15.75" customHeight="1" x14ac:dyDescent="0.2">
      <c r="C827" s="196"/>
    </row>
    <row r="828" spans="3:3" s="21" customFormat="1" ht="15.75" customHeight="1" x14ac:dyDescent="0.2">
      <c r="C828" s="196"/>
    </row>
    <row r="829" spans="3:3" s="21" customFormat="1" ht="15.75" customHeight="1" x14ac:dyDescent="0.2">
      <c r="C829" s="196"/>
    </row>
    <row r="830" spans="3:3" s="21" customFormat="1" ht="15.75" customHeight="1" x14ac:dyDescent="0.2">
      <c r="C830" s="196"/>
    </row>
    <row r="831" spans="3:3" s="21" customFormat="1" ht="15.75" customHeight="1" x14ac:dyDescent="0.2">
      <c r="C831" s="196"/>
    </row>
    <row r="832" spans="3:3" s="21" customFormat="1" ht="15.75" customHeight="1" x14ac:dyDescent="0.2">
      <c r="C832" s="196"/>
    </row>
    <row r="833" spans="3:3" s="21" customFormat="1" ht="15.75" customHeight="1" x14ac:dyDescent="0.2">
      <c r="C833" s="196"/>
    </row>
    <row r="834" spans="3:3" s="21" customFormat="1" ht="15.75" customHeight="1" x14ac:dyDescent="0.2">
      <c r="C834" s="196"/>
    </row>
    <row r="835" spans="3:3" s="21" customFormat="1" ht="15.75" customHeight="1" x14ac:dyDescent="0.2">
      <c r="C835" s="196"/>
    </row>
    <row r="836" spans="3:3" s="21" customFormat="1" ht="15.75" customHeight="1" x14ac:dyDescent="0.2">
      <c r="C836" s="196"/>
    </row>
    <row r="837" spans="3:3" s="21" customFormat="1" ht="15.75" customHeight="1" x14ac:dyDescent="0.2">
      <c r="C837" s="196"/>
    </row>
    <row r="838" spans="3:3" s="21" customFormat="1" ht="15.75" customHeight="1" x14ac:dyDescent="0.2">
      <c r="C838" s="196"/>
    </row>
    <row r="839" spans="3:3" s="21" customFormat="1" ht="15.75" customHeight="1" x14ac:dyDescent="0.2">
      <c r="C839" s="196"/>
    </row>
    <row r="840" spans="3:3" s="21" customFormat="1" ht="15.75" customHeight="1" x14ac:dyDescent="0.2">
      <c r="C840" s="196"/>
    </row>
    <row r="841" spans="3:3" s="21" customFormat="1" ht="15.75" customHeight="1" x14ac:dyDescent="0.2">
      <c r="C841" s="196"/>
    </row>
    <row r="842" spans="3:3" s="21" customFormat="1" ht="15.75" customHeight="1" x14ac:dyDescent="0.2">
      <c r="C842" s="196"/>
    </row>
    <row r="843" spans="3:3" s="21" customFormat="1" ht="15.75" customHeight="1" x14ac:dyDescent="0.2">
      <c r="C843" s="196"/>
    </row>
    <row r="844" spans="3:3" s="21" customFormat="1" ht="15.75" customHeight="1" x14ac:dyDescent="0.2">
      <c r="C844" s="196"/>
    </row>
    <row r="845" spans="3:3" s="21" customFormat="1" ht="15.75" customHeight="1" x14ac:dyDescent="0.2">
      <c r="C845" s="196"/>
    </row>
    <row r="846" spans="3:3" s="21" customFormat="1" ht="15.75" customHeight="1" x14ac:dyDescent="0.2">
      <c r="C846" s="196"/>
    </row>
    <row r="847" spans="3:3" s="21" customFormat="1" ht="15.75" customHeight="1" x14ac:dyDescent="0.2">
      <c r="C847" s="196"/>
    </row>
    <row r="848" spans="3:3" s="21" customFormat="1" ht="15.75" customHeight="1" x14ac:dyDescent="0.2">
      <c r="C848" s="196"/>
    </row>
    <row r="849" spans="3:3" s="21" customFormat="1" ht="15.75" customHeight="1" x14ac:dyDescent="0.2">
      <c r="C849" s="196"/>
    </row>
    <row r="850" spans="3:3" s="21" customFormat="1" ht="15.75" customHeight="1" x14ac:dyDescent="0.2">
      <c r="C850" s="196"/>
    </row>
    <row r="851" spans="3:3" s="21" customFormat="1" ht="15.75" customHeight="1" x14ac:dyDescent="0.2">
      <c r="C851" s="196"/>
    </row>
    <row r="852" spans="3:3" s="21" customFormat="1" ht="15.75" customHeight="1" x14ac:dyDescent="0.2">
      <c r="C852" s="196"/>
    </row>
    <row r="853" spans="3:3" s="21" customFormat="1" ht="15.75" customHeight="1" x14ac:dyDescent="0.2">
      <c r="C853" s="196"/>
    </row>
    <row r="854" spans="3:3" s="21" customFormat="1" ht="15.75" customHeight="1" x14ac:dyDescent="0.2">
      <c r="C854" s="196"/>
    </row>
    <row r="855" spans="3:3" s="21" customFormat="1" ht="15.75" customHeight="1" x14ac:dyDescent="0.2">
      <c r="C855" s="196"/>
    </row>
    <row r="856" spans="3:3" s="21" customFormat="1" ht="15.75" customHeight="1" x14ac:dyDescent="0.2">
      <c r="C856" s="196"/>
    </row>
    <row r="857" spans="3:3" s="21" customFormat="1" ht="15.75" customHeight="1" x14ac:dyDescent="0.2">
      <c r="C857" s="196"/>
    </row>
    <row r="858" spans="3:3" s="21" customFormat="1" ht="15.75" customHeight="1" x14ac:dyDescent="0.2">
      <c r="C858" s="196"/>
    </row>
    <row r="859" spans="3:3" s="21" customFormat="1" ht="15.75" customHeight="1" x14ac:dyDescent="0.2">
      <c r="C859" s="196"/>
    </row>
    <row r="860" spans="3:3" s="21" customFormat="1" ht="15.75" customHeight="1" x14ac:dyDescent="0.2">
      <c r="C860" s="196"/>
    </row>
    <row r="861" spans="3:3" s="21" customFormat="1" ht="15.75" customHeight="1" x14ac:dyDescent="0.2">
      <c r="C861" s="196"/>
    </row>
    <row r="862" spans="3:3" s="21" customFormat="1" ht="15.75" customHeight="1" x14ac:dyDescent="0.2">
      <c r="C862" s="196"/>
    </row>
    <row r="863" spans="3:3" s="21" customFormat="1" ht="15.75" customHeight="1" x14ac:dyDescent="0.2">
      <c r="C863" s="196"/>
    </row>
    <row r="864" spans="3:3" s="21" customFormat="1" ht="15.75" customHeight="1" x14ac:dyDescent="0.2">
      <c r="C864" s="196"/>
    </row>
    <row r="865" spans="3:3" s="21" customFormat="1" ht="15.75" customHeight="1" x14ac:dyDescent="0.2">
      <c r="C865" s="196"/>
    </row>
    <row r="866" spans="3:3" s="21" customFormat="1" ht="15.75" customHeight="1" x14ac:dyDescent="0.2">
      <c r="C866" s="196"/>
    </row>
    <row r="867" spans="3:3" s="21" customFormat="1" ht="15.75" customHeight="1" x14ac:dyDescent="0.2">
      <c r="C867" s="196"/>
    </row>
    <row r="868" spans="3:3" s="21" customFormat="1" ht="15.75" customHeight="1" x14ac:dyDescent="0.2">
      <c r="C868" s="196"/>
    </row>
    <row r="869" spans="3:3" s="21" customFormat="1" ht="15.75" customHeight="1" x14ac:dyDescent="0.2">
      <c r="C869" s="196"/>
    </row>
    <row r="870" spans="3:3" s="21" customFormat="1" ht="15.75" customHeight="1" x14ac:dyDescent="0.2">
      <c r="C870" s="196"/>
    </row>
    <row r="871" spans="3:3" s="21" customFormat="1" ht="15.75" customHeight="1" x14ac:dyDescent="0.2">
      <c r="C871" s="196"/>
    </row>
    <row r="872" spans="3:3" s="21" customFormat="1" ht="15.75" customHeight="1" x14ac:dyDescent="0.2">
      <c r="C872" s="196"/>
    </row>
    <row r="873" spans="3:3" s="21" customFormat="1" ht="15.75" customHeight="1" x14ac:dyDescent="0.2">
      <c r="C873" s="196"/>
    </row>
    <row r="874" spans="3:3" s="21" customFormat="1" ht="15.75" customHeight="1" x14ac:dyDescent="0.2">
      <c r="C874" s="196"/>
    </row>
    <row r="875" spans="3:3" s="21" customFormat="1" ht="15.75" customHeight="1" x14ac:dyDescent="0.2">
      <c r="C875" s="196"/>
    </row>
    <row r="876" spans="3:3" s="21" customFormat="1" ht="15.75" customHeight="1" x14ac:dyDescent="0.2">
      <c r="C876" s="196"/>
    </row>
    <row r="877" spans="3:3" s="21" customFormat="1" ht="15.75" customHeight="1" x14ac:dyDescent="0.2">
      <c r="C877" s="196"/>
    </row>
    <row r="878" spans="3:3" s="21" customFormat="1" ht="15.75" customHeight="1" x14ac:dyDescent="0.2">
      <c r="C878" s="196"/>
    </row>
    <row r="879" spans="3:3" s="21" customFormat="1" ht="15.75" customHeight="1" x14ac:dyDescent="0.2">
      <c r="C879" s="196"/>
    </row>
    <row r="880" spans="3:3" s="21" customFormat="1" ht="15.75" customHeight="1" x14ac:dyDescent="0.2">
      <c r="C880" s="196"/>
    </row>
    <row r="881" spans="3:3" s="21" customFormat="1" ht="15.75" customHeight="1" x14ac:dyDescent="0.2">
      <c r="C881" s="196"/>
    </row>
    <row r="882" spans="3:3" s="21" customFormat="1" ht="15.75" customHeight="1" x14ac:dyDescent="0.2">
      <c r="C882" s="196"/>
    </row>
    <row r="883" spans="3:3" s="21" customFormat="1" ht="15.75" customHeight="1" x14ac:dyDescent="0.2">
      <c r="C883" s="196"/>
    </row>
    <row r="884" spans="3:3" s="21" customFormat="1" ht="15.75" customHeight="1" x14ac:dyDescent="0.2">
      <c r="C884" s="196"/>
    </row>
    <row r="885" spans="3:3" s="21" customFormat="1" ht="15.75" customHeight="1" x14ac:dyDescent="0.2">
      <c r="C885" s="196"/>
    </row>
    <row r="886" spans="3:3" s="21" customFormat="1" ht="15.75" customHeight="1" x14ac:dyDescent="0.2">
      <c r="C886" s="196"/>
    </row>
    <row r="887" spans="3:3" s="21" customFormat="1" ht="15.75" customHeight="1" x14ac:dyDescent="0.2">
      <c r="C887" s="196"/>
    </row>
    <row r="888" spans="3:3" s="21" customFormat="1" ht="15.75" customHeight="1" x14ac:dyDescent="0.2">
      <c r="C888" s="196"/>
    </row>
    <row r="889" spans="3:3" s="21" customFormat="1" ht="15.75" customHeight="1" x14ac:dyDescent="0.2">
      <c r="C889" s="196"/>
    </row>
    <row r="890" spans="3:3" s="21" customFormat="1" ht="15.75" customHeight="1" x14ac:dyDescent="0.2">
      <c r="C890" s="196"/>
    </row>
    <row r="891" spans="3:3" s="21" customFormat="1" ht="15.75" customHeight="1" x14ac:dyDescent="0.2">
      <c r="C891" s="196"/>
    </row>
    <row r="892" spans="3:3" s="21" customFormat="1" ht="15.75" customHeight="1" x14ac:dyDescent="0.2">
      <c r="C892" s="196"/>
    </row>
    <row r="893" spans="3:3" s="21" customFormat="1" ht="15.75" customHeight="1" x14ac:dyDescent="0.2">
      <c r="C893" s="196"/>
    </row>
    <row r="894" spans="3:3" s="21" customFormat="1" ht="15.75" customHeight="1" x14ac:dyDescent="0.2">
      <c r="C894" s="196"/>
    </row>
    <row r="895" spans="3:3" s="21" customFormat="1" ht="15.75" customHeight="1" x14ac:dyDescent="0.2">
      <c r="C895" s="196"/>
    </row>
    <row r="896" spans="3:3" s="21" customFormat="1" ht="15.75" customHeight="1" x14ac:dyDescent="0.2">
      <c r="C896" s="196"/>
    </row>
    <row r="897" spans="3:3" s="21" customFormat="1" ht="15.75" customHeight="1" x14ac:dyDescent="0.2">
      <c r="C897" s="196"/>
    </row>
    <row r="898" spans="3:3" s="21" customFormat="1" ht="15.75" customHeight="1" x14ac:dyDescent="0.2">
      <c r="C898" s="196"/>
    </row>
    <row r="899" spans="3:3" s="21" customFormat="1" ht="15.75" customHeight="1" x14ac:dyDescent="0.2">
      <c r="C899" s="196"/>
    </row>
    <row r="900" spans="3:3" s="21" customFormat="1" ht="15.75" customHeight="1" x14ac:dyDescent="0.2">
      <c r="C900" s="196"/>
    </row>
    <row r="901" spans="3:3" s="21" customFormat="1" ht="15.75" customHeight="1" x14ac:dyDescent="0.2">
      <c r="C901" s="196"/>
    </row>
    <row r="902" spans="3:3" s="21" customFormat="1" ht="15.75" customHeight="1" x14ac:dyDescent="0.2">
      <c r="C902" s="196"/>
    </row>
    <row r="903" spans="3:3" s="21" customFormat="1" ht="15.75" customHeight="1" x14ac:dyDescent="0.2">
      <c r="C903" s="196"/>
    </row>
    <row r="904" spans="3:3" s="21" customFormat="1" ht="15.75" customHeight="1" x14ac:dyDescent="0.2">
      <c r="C904" s="196"/>
    </row>
    <row r="905" spans="3:3" s="21" customFormat="1" ht="15.75" customHeight="1" x14ac:dyDescent="0.2">
      <c r="C905" s="196"/>
    </row>
    <row r="906" spans="3:3" s="21" customFormat="1" ht="15.75" customHeight="1" x14ac:dyDescent="0.2">
      <c r="C906" s="196"/>
    </row>
    <row r="907" spans="3:3" s="21" customFormat="1" ht="15.75" customHeight="1" x14ac:dyDescent="0.2">
      <c r="C907" s="196"/>
    </row>
    <row r="908" spans="3:3" s="21" customFormat="1" ht="15.75" customHeight="1" x14ac:dyDescent="0.2">
      <c r="C908" s="196"/>
    </row>
    <row r="909" spans="3:3" s="21" customFormat="1" ht="15.75" customHeight="1" x14ac:dyDescent="0.2">
      <c r="C909" s="196"/>
    </row>
    <row r="910" spans="3:3" s="21" customFormat="1" ht="15.75" customHeight="1" x14ac:dyDescent="0.2">
      <c r="C910" s="196"/>
    </row>
    <row r="911" spans="3:3" s="21" customFormat="1" ht="15.75" customHeight="1" x14ac:dyDescent="0.2">
      <c r="C911" s="196"/>
    </row>
    <row r="912" spans="3:3" s="21" customFormat="1" ht="15.75" customHeight="1" x14ac:dyDescent="0.2">
      <c r="C912" s="196"/>
    </row>
    <row r="913" spans="3:3" s="21" customFormat="1" ht="15.75" customHeight="1" x14ac:dyDescent="0.2">
      <c r="C913" s="196"/>
    </row>
    <row r="914" spans="3:3" s="21" customFormat="1" ht="15.75" customHeight="1" x14ac:dyDescent="0.2">
      <c r="C914" s="196"/>
    </row>
    <row r="915" spans="3:3" s="21" customFormat="1" ht="15.75" customHeight="1" x14ac:dyDescent="0.2">
      <c r="C915" s="196"/>
    </row>
    <row r="916" spans="3:3" s="21" customFormat="1" ht="15.75" customHeight="1" x14ac:dyDescent="0.2">
      <c r="C916" s="196"/>
    </row>
    <row r="917" spans="3:3" s="21" customFormat="1" ht="15.75" customHeight="1" x14ac:dyDescent="0.2">
      <c r="C917" s="196"/>
    </row>
    <row r="918" spans="3:3" s="21" customFormat="1" ht="15.75" customHeight="1" x14ac:dyDescent="0.2">
      <c r="C918" s="196"/>
    </row>
    <row r="919" spans="3:3" s="21" customFormat="1" ht="15.75" customHeight="1" x14ac:dyDescent="0.2">
      <c r="C919" s="196"/>
    </row>
    <row r="920" spans="3:3" s="21" customFormat="1" ht="15.75" customHeight="1" x14ac:dyDescent="0.2">
      <c r="C920" s="196"/>
    </row>
    <row r="921" spans="3:3" s="21" customFormat="1" ht="15.75" customHeight="1" x14ac:dyDescent="0.2">
      <c r="C921" s="196"/>
    </row>
    <row r="922" spans="3:3" s="21" customFormat="1" ht="15.75" customHeight="1" x14ac:dyDescent="0.2">
      <c r="C922" s="196"/>
    </row>
    <row r="923" spans="3:3" s="21" customFormat="1" ht="15.75" customHeight="1" x14ac:dyDescent="0.2">
      <c r="C923" s="196"/>
    </row>
    <row r="924" spans="3:3" s="21" customFormat="1" ht="15.75" customHeight="1" x14ac:dyDescent="0.2">
      <c r="C924" s="196"/>
    </row>
    <row r="925" spans="3:3" s="21" customFormat="1" ht="15.75" customHeight="1" x14ac:dyDescent="0.2">
      <c r="C925" s="196"/>
    </row>
    <row r="926" spans="3:3" s="21" customFormat="1" ht="15.75" customHeight="1" x14ac:dyDescent="0.2">
      <c r="C926" s="196"/>
    </row>
    <row r="927" spans="3:3" s="21" customFormat="1" ht="15.75" customHeight="1" x14ac:dyDescent="0.2">
      <c r="C927" s="196"/>
    </row>
    <row r="928" spans="3:3" s="21" customFormat="1" ht="15.75" customHeight="1" x14ac:dyDescent="0.2">
      <c r="C928" s="196"/>
    </row>
    <row r="929" spans="3:3" s="21" customFormat="1" ht="15.75" customHeight="1" x14ac:dyDescent="0.2">
      <c r="C929" s="196"/>
    </row>
    <row r="930" spans="3:3" s="21" customFormat="1" ht="15.75" customHeight="1" x14ac:dyDescent="0.2">
      <c r="C930" s="196"/>
    </row>
    <row r="931" spans="3:3" s="21" customFormat="1" ht="15.75" customHeight="1" x14ac:dyDescent="0.2">
      <c r="C931" s="196"/>
    </row>
    <row r="932" spans="3:3" s="21" customFormat="1" ht="15.75" customHeight="1" x14ac:dyDescent="0.2">
      <c r="C932" s="196"/>
    </row>
    <row r="933" spans="3:3" s="21" customFormat="1" ht="15.75" customHeight="1" x14ac:dyDescent="0.2">
      <c r="C933" s="196"/>
    </row>
    <row r="934" spans="3:3" s="21" customFormat="1" ht="15.75" customHeight="1" x14ac:dyDescent="0.2">
      <c r="C934" s="196"/>
    </row>
    <row r="935" spans="3:3" s="21" customFormat="1" ht="15.75" customHeight="1" x14ac:dyDescent="0.2">
      <c r="C935" s="196"/>
    </row>
    <row r="936" spans="3:3" s="21" customFormat="1" ht="15.75" customHeight="1" x14ac:dyDescent="0.2">
      <c r="C936" s="196"/>
    </row>
    <row r="937" spans="3:3" s="21" customFormat="1" ht="15.75" customHeight="1" x14ac:dyDescent="0.2">
      <c r="C937" s="196"/>
    </row>
    <row r="938" spans="3:3" s="21" customFormat="1" ht="15.75" customHeight="1" x14ac:dyDescent="0.2">
      <c r="C938" s="196"/>
    </row>
    <row r="939" spans="3:3" s="21" customFormat="1" ht="15.75" customHeight="1" x14ac:dyDescent="0.2">
      <c r="C939" s="196"/>
    </row>
    <row r="940" spans="3:3" s="21" customFormat="1" ht="15.75" customHeight="1" x14ac:dyDescent="0.2">
      <c r="C940" s="196"/>
    </row>
    <row r="941" spans="3:3" s="21" customFormat="1" ht="15.75" customHeight="1" x14ac:dyDescent="0.2">
      <c r="C941" s="196"/>
    </row>
    <row r="942" spans="3:3" s="21" customFormat="1" ht="15.75" customHeight="1" x14ac:dyDescent="0.2">
      <c r="C942" s="196"/>
    </row>
    <row r="943" spans="3:3" s="21" customFormat="1" ht="15.75" customHeight="1" x14ac:dyDescent="0.2">
      <c r="C943" s="196"/>
    </row>
    <row r="944" spans="3:3" s="21" customFormat="1" ht="15.75" customHeight="1" x14ac:dyDescent="0.2">
      <c r="C944" s="196"/>
    </row>
    <row r="945" spans="3:3" s="21" customFormat="1" ht="15.75" customHeight="1" x14ac:dyDescent="0.2">
      <c r="C945" s="196"/>
    </row>
    <row r="946" spans="3:3" s="21" customFormat="1" ht="15.75" customHeight="1" x14ac:dyDescent="0.2">
      <c r="C946" s="196"/>
    </row>
    <row r="947" spans="3:3" s="21" customFormat="1" ht="15.75" customHeight="1" x14ac:dyDescent="0.2">
      <c r="C947" s="196"/>
    </row>
    <row r="948" spans="3:3" s="21" customFormat="1" ht="15.75" customHeight="1" x14ac:dyDescent="0.2">
      <c r="C948" s="196"/>
    </row>
    <row r="949" spans="3:3" s="21" customFormat="1" ht="15.75" customHeight="1" x14ac:dyDescent="0.2">
      <c r="C949" s="196"/>
    </row>
    <row r="950" spans="3:3" s="21" customFormat="1" ht="15.75" customHeight="1" x14ac:dyDescent="0.2">
      <c r="C950" s="196"/>
    </row>
    <row r="951" spans="3:3" s="21" customFormat="1" ht="15.75" customHeight="1" x14ac:dyDescent="0.2">
      <c r="C951" s="196"/>
    </row>
    <row r="952" spans="3:3" s="21" customFormat="1" ht="15.75" customHeight="1" x14ac:dyDescent="0.2">
      <c r="C952" s="196"/>
    </row>
    <row r="953" spans="3:3" s="21" customFormat="1" ht="15.75" customHeight="1" x14ac:dyDescent="0.2">
      <c r="C953" s="196"/>
    </row>
    <row r="954" spans="3:3" s="21" customFormat="1" ht="15.75" customHeight="1" x14ac:dyDescent="0.2">
      <c r="C954" s="196"/>
    </row>
    <row r="955" spans="3:3" s="21" customFormat="1" ht="15.75" customHeight="1" x14ac:dyDescent="0.2">
      <c r="C955" s="196"/>
    </row>
    <row r="956" spans="3:3" s="21" customFormat="1" ht="15.75" customHeight="1" x14ac:dyDescent="0.2">
      <c r="C956" s="196"/>
    </row>
    <row r="957" spans="3:3" s="21" customFormat="1" ht="15.75" customHeight="1" x14ac:dyDescent="0.2">
      <c r="C957" s="196"/>
    </row>
    <row r="958" spans="3:3" s="21" customFormat="1" ht="15.75" customHeight="1" x14ac:dyDescent="0.2">
      <c r="C958" s="196"/>
    </row>
    <row r="959" spans="3:3" s="21" customFormat="1" ht="15.75" customHeight="1" x14ac:dyDescent="0.2">
      <c r="C959" s="196"/>
    </row>
    <row r="960" spans="3:3" s="21" customFormat="1" ht="15.75" customHeight="1" x14ac:dyDescent="0.2">
      <c r="C960" s="196"/>
    </row>
    <row r="961" spans="3:3" s="21" customFormat="1" ht="15.75" customHeight="1" x14ac:dyDescent="0.2">
      <c r="C961" s="196"/>
    </row>
    <row r="962" spans="3:3" s="21" customFormat="1" ht="15.75" customHeight="1" x14ac:dyDescent="0.2">
      <c r="C962" s="196"/>
    </row>
    <row r="963" spans="3:3" s="21" customFormat="1" ht="15.75" customHeight="1" x14ac:dyDescent="0.2">
      <c r="C963" s="196"/>
    </row>
    <row r="964" spans="3:3" s="21" customFormat="1" ht="15.75" customHeight="1" x14ac:dyDescent="0.2">
      <c r="C964" s="196"/>
    </row>
    <row r="965" spans="3:3" s="21" customFormat="1" ht="15.75" customHeight="1" x14ac:dyDescent="0.2">
      <c r="C965" s="196"/>
    </row>
    <row r="966" spans="3:3" s="21" customFormat="1" ht="15.75" customHeight="1" x14ac:dyDescent="0.2">
      <c r="C966" s="196"/>
    </row>
    <row r="967" spans="3:3" s="21" customFormat="1" ht="15.75" customHeight="1" x14ac:dyDescent="0.2">
      <c r="C967" s="196"/>
    </row>
    <row r="968" spans="3:3" s="21" customFormat="1" ht="15.75" customHeight="1" x14ac:dyDescent="0.2">
      <c r="C968" s="196"/>
    </row>
    <row r="969" spans="3:3" s="21" customFormat="1" ht="15.75" customHeight="1" x14ac:dyDescent="0.2">
      <c r="C969" s="196"/>
    </row>
    <row r="970" spans="3:3" s="21" customFormat="1" ht="15.75" customHeight="1" x14ac:dyDescent="0.2">
      <c r="C970" s="196"/>
    </row>
    <row r="971" spans="3:3" s="21" customFormat="1" ht="15.75" customHeight="1" x14ac:dyDescent="0.2">
      <c r="C971" s="196"/>
    </row>
    <row r="972" spans="3:3" s="21" customFormat="1" ht="15.75" customHeight="1" x14ac:dyDescent="0.2">
      <c r="C972" s="196"/>
    </row>
    <row r="973" spans="3:3" s="21" customFormat="1" ht="15.75" customHeight="1" x14ac:dyDescent="0.2">
      <c r="C973" s="196"/>
    </row>
    <row r="974" spans="3:3" s="21" customFormat="1" ht="15.75" customHeight="1" x14ac:dyDescent="0.2">
      <c r="C974" s="196"/>
    </row>
    <row r="975" spans="3:3" s="21" customFormat="1" ht="15.75" customHeight="1" x14ac:dyDescent="0.2">
      <c r="C975" s="196"/>
    </row>
    <row r="976" spans="3:3" s="21" customFormat="1" ht="15.75" customHeight="1" x14ac:dyDescent="0.2">
      <c r="C976" s="196"/>
    </row>
    <row r="977" spans="3:3" s="21" customFormat="1" ht="15.75" customHeight="1" x14ac:dyDescent="0.2">
      <c r="C977" s="196"/>
    </row>
    <row r="978" spans="3:3" s="21" customFormat="1" ht="15.75" customHeight="1" x14ac:dyDescent="0.2">
      <c r="C978" s="196"/>
    </row>
    <row r="979" spans="3:3" s="21" customFormat="1" ht="15.75" customHeight="1" x14ac:dyDescent="0.2">
      <c r="C979" s="196"/>
    </row>
    <row r="980" spans="3:3" s="21" customFormat="1" ht="15.75" customHeight="1" x14ac:dyDescent="0.2">
      <c r="C980" s="196"/>
    </row>
    <row r="981" spans="3:3" s="21" customFormat="1" ht="15.75" customHeight="1" x14ac:dyDescent="0.2">
      <c r="C981" s="196"/>
    </row>
    <row r="982" spans="3:3" s="21" customFormat="1" ht="15.75" customHeight="1" x14ac:dyDescent="0.2">
      <c r="C982" s="196"/>
    </row>
    <row r="983" spans="3:3" s="21" customFormat="1" ht="15.75" customHeight="1" x14ac:dyDescent="0.2">
      <c r="C983" s="196"/>
    </row>
    <row r="984" spans="3:3" s="21" customFormat="1" ht="15.75" customHeight="1" x14ac:dyDescent="0.2">
      <c r="C984" s="196"/>
    </row>
    <row r="985" spans="3:3" s="21" customFormat="1" ht="15.75" customHeight="1" x14ac:dyDescent="0.2">
      <c r="C985" s="196"/>
    </row>
    <row r="986" spans="3:3" s="21" customFormat="1" ht="15.75" customHeight="1" x14ac:dyDescent="0.2">
      <c r="C986" s="196"/>
    </row>
    <row r="987" spans="3:3" s="21" customFormat="1" ht="15.75" customHeight="1" x14ac:dyDescent="0.2">
      <c r="C987" s="196"/>
    </row>
    <row r="988" spans="3:3" s="21" customFormat="1" ht="15.75" customHeight="1" x14ac:dyDescent="0.2">
      <c r="C988" s="196"/>
    </row>
    <row r="989" spans="3:3" s="21" customFormat="1" ht="15.75" customHeight="1" x14ac:dyDescent="0.2">
      <c r="C989" s="196"/>
    </row>
    <row r="990" spans="3:3" s="21" customFormat="1" ht="15.75" customHeight="1" x14ac:dyDescent="0.2">
      <c r="C990" s="196"/>
    </row>
    <row r="991" spans="3:3" s="21" customFormat="1" ht="15.75" customHeight="1" x14ac:dyDescent="0.2">
      <c r="C991" s="196"/>
    </row>
    <row r="992" spans="3:3" s="21" customFormat="1" ht="15.75" customHeight="1" x14ac:dyDescent="0.2">
      <c r="C992" s="196"/>
    </row>
    <row r="993" spans="3:3" s="21" customFormat="1" ht="15.75" customHeight="1" x14ac:dyDescent="0.2">
      <c r="C993" s="19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9" sqref="E29 E29"/>
    </sheetView>
  </sheetViews>
  <sheetFormatPr defaultColWidth="40.140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3016</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3017</v>
      </c>
      <c r="B5" s="215" t="s">
        <v>3018</v>
      </c>
      <c r="C5" s="216" t="s">
        <v>3017</v>
      </c>
      <c r="D5" s="201">
        <f>D6+D22</f>
        <v>81215868.530000001</v>
      </c>
      <c r="E5" s="217">
        <f>E6+E22</f>
        <v>69011694.540000007</v>
      </c>
      <c r="F5" s="210"/>
      <c r="G5" s="210"/>
      <c r="H5" s="210"/>
      <c r="I5" s="210"/>
      <c r="J5" s="210"/>
      <c r="K5" s="210"/>
      <c r="L5" s="210"/>
      <c r="M5" s="210"/>
      <c r="N5" s="210"/>
      <c r="O5" s="210"/>
      <c r="P5" s="210"/>
      <c r="Q5" s="210"/>
      <c r="R5" s="210"/>
      <c r="S5" s="210"/>
      <c r="T5" s="210"/>
      <c r="U5" s="210"/>
    </row>
    <row r="6" spans="1:24" ht="13.5" customHeight="1" x14ac:dyDescent="0.2">
      <c r="A6" s="208" t="s">
        <v>3019</v>
      </c>
      <c r="B6" s="209" t="s">
        <v>3020</v>
      </c>
      <c r="C6" s="169" t="s">
        <v>3019</v>
      </c>
      <c r="D6" s="83">
        <f>D7+D14</f>
        <v>81215868.530000001</v>
      </c>
      <c r="E6" s="218">
        <f>E7+E14</f>
        <v>67706750.900000006</v>
      </c>
      <c r="F6" s="210"/>
      <c r="G6" s="210"/>
      <c r="H6" s="210"/>
      <c r="I6" s="210"/>
      <c r="J6" s="210"/>
      <c r="K6" s="210"/>
      <c r="L6" s="210"/>
      <c r="M6" s="210"/>
      <c r="N6" s="210"/>
      <c r="O6" s="210"/>
      <c r="P6" s="210"/>
      <c r="Q6" s="210"/>
      <c r="R6" s="210"/>
      <c r="S6" s="210"/>
      <c r="T6" s="210"/>
      <c r="U6" s="210"/>
    </row>
    <row r="7" spans="1:24" ht="12.75" customHeight="1" x14ac:dyDescent="0.2">
      <c r="A7" s="208"/>
      <c r="B7" s="209" t="s">
        <v>3021</v>
      </c>
      <c r="C7" s="169" t="s">
        <v>3022</v>
      </c>
      <c r="D7" s="83">
        <f>SUM(D8:D13)</f>
        <v>81215868.530000001</v>
      </c>
      <c r="E7" s="218">
        <f>SUM(E8:E13)</f>
        <v>67526878.840000004</v>
      </c>
      <c r="F7" s="210"/>
      <c r="G7" s="210"/>
      <c r="H7" s="210"/>
      <c r="I7" s="210"/>
      <c r="J7" s="210"/>
      <c r="K7" s="210"/>
      <c r="L7" s="210"/>
      <c r="M7" s="210"/>
      <c r="N7" s="210"/>
      <c r="O7" s="210"/>
      <c r="P7" s="210"/>
      <c r="Q7" s="210"/>
      <c r="R7" s="210"/>
      <c r="S7" s="210"/>
      <c r="T7" s="210"/>
      <c r="U7" s="210"/>
    </row>
    <row r="8" spans="1:24" ht="13.5" customHeight="1" x14ac:dyDescent="0.2">
      <c r="A8" s="208"/>
      <c r="B8" s="209" t="s">
        <v>3023</v>
      </c>
      <c r="C8" s="169" t="s">
        <v>3024</v>
      </c>
      <c r="D8" s="107">
        <v>81215868.530000001</v>
      </c>
      <c r="E8" s="207">
        <v>59973386.299999997</v>
      </c>
      <c r="F8" s="210"/>
      <c r="G8" s="210"/>
      <c r="H8" s="210"/>
      <c r="I8" s="210"/>
      <c r="J8" s="210"/>
      <c r="K8" s="210"/>
      <c r="L8" s="210"/>
      <c r="M8" s="210"/>
      <c r="N8" s="210"/>
      <c r="O8" s="210"/>
      <c r="P8" s="210"/>
      <c r="Q8" s="210"/>
      <c r="R8" s="210"/>
      <c r="S8" s="210"/>
      <c r="T8" s="210"/>
      <c r="U8" s="210"/>
    </row>
    <row r="9" spans="1:24" ht="13.5" customHeight="1" x14ac:dyDescent="0.2">
      <c r="A9" s="208"/>
      <c r="B9" s="209" t="s">
        <v>3025</v>
      </c>
      <c r="C9" s="169" t="s">
        <v>3026</v>
      </c>
      <c r="D9" s="107"/>
      <c r="E9" s="207">
        <v>7553492.54</v>
      </c>
      <c r="F9" s="210"/>
      <c r="G9" s="210"/>
      <c r="H9" s="210"/>
      <c r="I9" s="210"/>
      <c r="J9" s="210"/>
      <c r="K9" s="210"/>
      <c r="L9" s="210"/>
      <c r="M9" s="210"/>
      <c r="N9" s="210"/>
      <c r="O9" s="210"/>
      <c r="P9" s="210"/>
      <c r="Q9" s="210"/>
      <c r="R9" s="210"/>
      <c r="S9" s="210"/>
      <c r="T9" s="210"/>
      <c r="U9" s="210"/>
    </row>
    <row r="10" spans="1:24" ht="13.5" customHeight="1" x14ac:dyDescent="0.2">
      <c r="A10" s="208"/>
      <c r="B10" s="209" t="s">
        <v>2110</v>
      </c>
      <c r="C10" s="169" t="s">
        <v>3027</v>
      </c>
      <c r="D10" s="107"/>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403</v>
      </c>
      <c r="C11" s="169" t="s">
        <v>3028</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3029</v>
      </c>
      <c r="C12" s="169" t="s">
        <v>3030</v>
      </c>
      <c r="D12" s="107"/>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3031</v>
      </c>
      <c r="C13" s="169" t="s">
        <v>3032</v>
      </c>
      <c r="D13" s="107"/>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3033</v>
      </c>
      <c r="C14" s="169" t="s">
        <v>3034</v>
      </c>
      <c r="D14" s="83">
        <f>SUM(D15:D21)</f>
        <v>0</v>
      </c>
      <c r="E14" s="83">
        <f>SUM(E15:E21)</f>
        <v>179872.06</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3035</v>
      </c>
      <c r="C15" s="169" t="s">
        <v>3036</v>
      </c>
      <c r="D15" s="107"/>
      <c r="E15" s="207">
        <v>2195.02</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3037</v>
      </c>
      <c r="C16" s="169" t="s">
        <v>3038</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3039</v>
      </c>
      <c r="C17" s="169" t="s">
        <v>3040</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3041</v>
      </c>
      <c r="C18" s="169" t="s">
        <v>3042</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3043</v>
      </c>
      <c r="C19" s="169" t="s">
        <v>3044</v>
      </c>
      <c r="D19" s="111"/>
      <c r="E19" s="140">
        <v>177677.04</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3045</v>
      </c>
      <c r="C20" s="169" t="s">
        <v>3046</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3047</v>
      </c>
      <c r="C21" s="169" t="s">
        <v>3048</v>
      </c>
      <c r="D21" s="107"/>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3049</v>
      </c>
      <c r="B22" s="209" t="s">
        <v>3050</v>
      </c>
      <c r="C22" s="169" t="s">
        <v>3049</v>
      </c>
      <c r="D22" s="83">
        <f>D23+D30</f>
        <v>0</v>
      </c>
      <c r="E22" s="218">
        <f>E23+E30</f>
        <v>1304943.6400000001</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3051</v>
      </c>
      <c r="C23" s="169" t="s">
        <v>3052</v>
      </c>
      <c r="D23" s="83">
        <f>SUM(D24:D29)</f>
        <v>0</v>
      </c>
      <c r="E23" s="218">
        <f>SUM(E24:E29)</f>
        <v>582449.48</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3023</v>
      </c>
      <c r="C24" s="169" t="s">
        <v>3053</v>
      </c>
      <c r="D24" s="107"/>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3025</v>
      </c>
      <c r="C25" s="169" t="s">
        <v>3054</v>
      </c>
      <c r="D25" s="107"/>
      <c r="E25" s="207">
        <v>582449.48</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2110</v>
      </c>
      <c r="C26" s="169" t="s">
        <v>3055</v>
      </c>
      <c r="D26" s="107"/>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403</v>
      </c>
      <c r="C27" s="169" t="s">
        <v>3056</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3029</v>
      </c>
      <c r="C28" s="169" t="s">
        <v>3057</v>
      </c>
      <c r="D28" s="107"/>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3031</v>
      </c>
      <c r="C29" s="169" t="s">
        <v>3058</v>
      </c>
      <c r="D29" s="107"/>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3059</v>
      </c>
      <c r="C30" s="169" t="s">
        <v>3060</v>
      </c>
      <c r="D30" s="83">
        <f>SUM(D31:D37)</f>
        <v>0</v>
      </c>
      <c r="E30" s="218">
        <f>SUM(E31:E37)</f>
        <v>722494.16</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3035</v>
      </c>
      <c r="C31" s="169" t="s">
        <v>3061</v>
      </c>
      <c r="D31" s="107"/>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3037</v>
      </c>
      <c r="C32" s="169" t="s">
        <v>3062</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3039</v>
      </c>
      <c r="C33" s="169" t="s">
        <v>3063</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3041</v>
      </c>
      <c r="C34" s="169" t="s">
        <v>3064</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3043</v>
      </c>
      <c r="C35" s="169" t="s">
        <v>3065</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3045</v>
      </c>
      <c r="C36" s="169" t="s">
        <v>3066</v>
      </c>
      <c r="D36" s="111"/>
      <c r="E36" s="140">
        <v>687014.54</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3047</v>
      </c>
      <c r="C37" s="169" t="s">
        <v>3067</v>
      </c>
      <c r="D37" s="107"/>
      <c r="E37" s="207">
        <v>35479.620000000003</v>
      </c>
      <c r="F37" s="210"/>
      <c r="G37" s="210"/>
      <c r="H37" s="210"/>
      <c r="I37" s="210"/>
      <c r="J37" s="210"/>
      <c r="K37" s="210"/>
      <c r="L37" s="210"/>
      <c r="M37" s="210"/>
      <c r="N37" s="210"/>
      <c r="O37" s="210"/>
      <c r="P37" s="210"/>
      <c r="Q37" s="210"/>
      <c r="R37" s="210"/>
      <c r="S37" s="210"/>
      <c r="T37" s="210"/>
      <c r="U37" s="210"/>
    </row>
    <row r="38" spans="1:21" ht="13.5" customHeight="1" x14ac:dyDescent="0.2">
      <c r="A38" s="208" t="s">
        <v>3068</v>
      </c>
      <c r="B38" s="209" t="s">
        <v>3069</v>
      </c>
      <c r="C38" s="169" t="s">
        <v>3068</v>
      </c>
      <c r="D38" s="83">
        <f>D39+D44</f>
        <v>0</v>
      </c>
      <c r="E38" s="218">
        <f>E39+E44</f>
        <v>21808.25</v>
      </c>
      <c r="F38" s="210"/>
      <c r="G38" s="210"/>
      <c r="H38" s="210"/>
      <c r="I38" s="210"/>
      <c r="J38" s="210"/>
      <c r="K38" s="210"/>
      <c r="L38" s="210"/>
      <c r="M38" s="210"/>
      <c r="N38" s="210"/>
      <c r="O38" s="210"/>
      <c r="P38" s="210"/>
      <c r="Q38" s="210"/>
      <c r="R38" s="210"/>
      <c r="S38" s="210"/>
      <c r="T38" s="210"/>
      <c r="U38" s="210"/>
    </row>
    <row r="39" spans="1:21" ht="13.5" customHeight="1" x14ac:dyDescent="0.2">
      <c r="A39" s="208" t="s">
        <v>3070</v>
      </c>
      <c r="B39" s="209" t="s">
        <v>3071</v>
      </c>
      <c r="C39" s="169" t="s">
        <v>3070</v>
      </c>
      <c r="D39" s="83">
        <f>SUM(D40:D43)</f>
        <v>0</v>
      </c>
      <c r="E39" s="218">
        <f>SUM(E40:E43)</f>
        <v>21808.25</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3072</v>
      </c>
      <c r="C40" s="169" t="s">
        <v>3073</v>
      </c>
      <c r="D40" s="107"/>
      <c r="E40" s="207">
        <v>15956.04</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3074</v>
      </c>
      <c r="C41" s="169" t="s">
        <v>3075</v>
      </c>
      <c r="D41" s="107"/>
      <c r="E41" s="207">
        <v>5852.21</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3076</v>
      </c>
      <c r="C42" s="169" t="s">
        <v>3077</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3078</v>
      </c>
      <c r="C43" s="169" t="s">
        <v>3079</v>
      </c>
      <c r="D43" s="107"/>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3080</v>
      </c>
      <c r="B44" s="209" t="s">
        <v>3081</v>
      </c>
      <c r="C44" s="169" t="s">
        <v>3080</v>
      </c>
      <c r="D44" s="83">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3072</v>
      </c>
      <c r="C45" s="169" t="s">
        <v>3082</v>
      </c>
      <c r="D45" s="107"/>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3074</v>
      </c>
      <c r="C46" s="169" t="s">
        <v>3083</v>
      </c>
      <c r="D46" s="107"/>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3076</v>
      </c>
      <c r="C47" s="169" t="s">
        <v>3084</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3078</v>
      </c>
      <c r="C48" s="186" t="s">
        <v>3085</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46" sqref="D46"/>
    </sheetView>
  </sheetViews>
  <sheetFormatPr defaultColWidth="40.140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3086</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44</v>
      </c>
      <c r="C3" s="94" t="s">
        <v>45</v>
      </c>
      <c r="D3" s="95" t="s">
        <v>3087</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3088</v>
      </c>
      <c r="C5" s="200" t="s">
        <v>3089</v>
      </c>
      <c r="D5" s="236">
        <v>11598539.91</v>
      </c>
      <c r="E5" s="210"/>
      <c r="F5" s="210"/>
      <c r="G5" s="210"/>
      <c r="H5" s="210"/>
      <c r="I5" s="210"/>
      <c r="J5" s="210"/>
      <c r="K5" s="210"/>
      <c r="L5" s="210"/>
      <c r="M5" s="210"/>
      <c r="N5" s="210"/>
      <c r="O5" s="210"/>
      <c r="P5" s="210"/>
      <c r="Q5" s="210"/>
      <c r="R5" s="210"/>
      <c r="S5" s="210"/>
      <c r="T5" s="210"/>
      <c r="U5" s="210"/>
    </row>
    <row r="6" spans="1:24" ht="24" customHeight="1" x14ac:dyDescent="0.2">
      <c r="A6" s="229"/>
      <c r="B6" s="169" t="s">
        <v>3090</v>
      </c>
      <c r="C6" s="203" t="s">
        <v>3091</v>
      </c>
      <c r="D6" s="228">
        <f>D7+D8+D17+D18+D24</f>
        <v>82553455.330000013</v>
      </c>
      <c r="E6" s="230"/>
      <c r="F6" s="210"/>
      <c r="G6" s="210"/>
      <c r="H6" s="210"/>
      <c r="I6" s="210"/>
      <c r="J6" s="210"/>
      <c r="K6" s="210"/>
      <c r="L6" s="210"/>
      <c r="M6" s="210"/>
      <c r="N6" s="210"/>
      <c r="O6" s="210"/>
      <c r="P6" s="210"/>
      <c r="Q6" s="210"/>
      <c r="R6" s="210"/>
      <c r="S6" s="210"/>
      <c r="T6" s="210"/>
      <c r="U6" s="210"/>
    </row>
    <row r="7" spans="1:24" ht="12.75" customHeight="1" x14ac:dyDescent="0.2">
      <c r="A7" s="229"/>
      <c r="B7" s="237" t="s">
        <v>3092</v>
      </c>
      <c r="C7" s="203" t="s">
        <v>3093</v>
      </c>
      <c r="D7" s="207">
        <v>12216415</v>
      </c>
      <c r="E7" s="210"/>
      <c r="F7" s="210"/>
      <c r="G7" s="210"/>
      <c r="H7" s="210"/>
      <c r="I7" s="210"/>
      <c r="J7" s="210"/>
      <c r="K7" s="210"/>
      <c r="L7" s="210"/>
      <c r="M7" s="210"/>
      <c r="N7" s="210"/>
      <c r="O7" s="210"/>
      <c r="P7" s="210"/>
      <c r="Q7" s="210"/>
      <c r="R7" s="210"/>
      <c r="S7" s="210"/>
      <c r="T7" s="210"/>
      <c r="U7" s="210"/>
    </row>
    <row r="8" spans="1:24" ht="12.75" customHeight="1" x14ac:dyDescent="0.2">
      <c r="A8" s="229" t="s">
        <v>2346</v>
      </c>
      <c r="B8" s="237" t="s">
        <v>3094</v>
      </c>
      <c r="C8" s="203" t="s">
        <v>3095</v>
      </c>
      <c r="D8" s="228">
        <f>SUM(D9:D16)</f>
        <v>58377607.520000011</v>
      </c>
      <c r="E8" s="210"/>
      <c r="F8" s="210"/>
      <c r="G8" s="210"/>
      <c r="H8" s="210"/>
      <c r="I8" s="210"/>
      <c r="J8" s="210"/>
      <c r="K8" s="210"/>
      <c r="L8" s="210"/>
      <c r="M8" s="210"/>
      <c r="N8" s="210"/>
      <c r="O8" s="210"/>
      <c r="P8" s="210"/>
      <c r="Q8" s="210"/>
      <c r="R8" s="210"/>
      <c r="S8" s="210"/>
      <c r="T8" s="210"/>
      <c r="U8" s="210"/>
    </row>
    <row r="9" spans="1:24" ht="12.75" customHeight="1" x14ac:dyDescent="0.2">
      <c r="A9" s="84" t="s">
        <v>2348</v>
      </c>
      <c r="B9" s="85" t="s">
        <v>2349</v>
      </c>
      <c r="C9" s="203" t="s">
        <v>3096</v>
      </c>
      <c r="D9" s="207">
        <v>7276901.3300000001</v>
      </c>
      <c r="E9" s="210"/>
      <c r="F9" s="210"/>
      <c r="G9" s="210"/>
      <c r="H9" s="210"/>
      <c r="I9" s="210"/>
      <c r="J9" s="210"/>
      <c r="K9" s="210"/>
      <c r="L9" s="210"/>
      <c r="M9" s="210"/>
      <c r="N9" s="210"/>
      <c r="O9" s="210"/>
      <c r="P9" s="210"/>
      <c r="Q9" s="210"/>
      <c r="R9" s="210"/>
      <c r="S9" s="210"/>
      <c r="T9" s="210"/>
      <c r="U9" s="210"/>
    </row>
    <row r="10" spans="1:24" ht="12.75" customHeight="1" x14ac:dyDescent="0.2">
      <c r="A10" s="84" t="s">
        <v>2350</v>
      </c>
      <c r="B10" s="85" t="s">
        <v>2351</v>
      </c>
      <c r="C10" s="203" t="s">
        <v>3097</v>
      </c>
      <c r="D10" s="207">
        <v>21339710.82</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2352</v>
      </c>
      <c r="B11" s="85" t="s">
        <v>3098</v>
      </c>
      <c r="C11" s="203" t="s">
        <v>3099</v>
      </c>
      <c r="D11" s="207">
        <v>1396493.08</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2360</v>
      </c>
      <c r="B12" s="85" t="s">
        <v>2361</v>
      </c>
      <c r="C12" s="203" t="s">
        <v>3100</v>
      </c>
      <c r="D12" s="207">
        <v>3450804.05</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2362</v>
      </c>
      <c r="B13" s="106" t="s">
        <v>3101</v>
      </c>
      <c r="C13" s="203" t="s">
        <v>3102</v>
      </c>
      <c r="D13" s="207">
        <v>134096.79</v>
      </c>
      <c r="E13" s="230"/>
      <c r="F13" s="210"/>
      <c r="G13" s="210"/>
      <c r="H13" s="210"/>
      <c r="I13" s="210"/>
      <c r="J13" s="210"/>
      <c r="K13" s="210"/>
      <c r="L13" s="210"/>
      <c r="M13" s="210"/>
      <c r="N13" s="210"/>
      <c r="O13" s="210"/>
      <c r="P13" s="210"/>
      <c r="Q13" s="210"/>
      <c r="R13" s="210"/>
      <c r="S13" s="210"/>
      <c r="T13" s="210"/>
      <c r="U13" s="210"/>
    </row>
    <row r="14" spans="1:24" ht="12.75" customHeight="1" x14ac:dyDescent="0.2">
      <c r="A14" s="109" t="s">
        <v>2378</v>
      </c>
      <c r="B14" s="106" t="s">
        <v>2379</v>
      </c>
      <c r="C14" s="203" t="s">
        <v>3103</v>
      </c>
      <c r="D14" s="207">
        <v>1423881.2</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2380</v>
      </c>
      <c r="B15" s="106" t="s">
        <v>2381</v>
      </c>
      <c r="C15" s="203" t="s">
        <v>3104</v>
      </c>
      <c r="D15" s="207">
        <v>10413592.91</v>
      </c>
      <c r="E15" s="230"/>
      <c r="F15" s="210"/>
      <c r="G15" s="210"/>
      <c r="H15" s="210"/>
      <c r="I15" s="210"/>
      <c r="J15" s="210"/>
      <c r="K15" s="210"/>
      <c r="L15" s="210"/>
      <c r="M15" s="210"/>
      <c r="N15" s="210"/>
      <c r="O15" s="210"/>
      <c r="P15" s="210"/>
      <c r="Q15" s="210"/>
      <c r="R15" s="210"/>
      <c r="S15" s="210"/>
      <c r="T15" s="210"/>
      <c r="U15" s="210"/>
    </row>
    <row r="16" spans="1:24" ht="12.75" customHeight="1" x14ac:dyDescent="0.2">
      <c r="A16" s="109" t="s">
        <v>2382</v>
      </c>
      <c r="B16" s="106" t="s">
        <v>2383</v>
      </c>
      <c r="C16" s="203" t="s">
        <v>3105</v>
      </c>
      <c r="D16" s="207">
        <v>12942127.34</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2384</v>
      </c>
      <c r="B17" s="169" t="s">
        <v>3074</v>
      </c>
      <c r="C17" s="203" t="s">
        <v>3106</v>
      </c>
      <c r="D17" s="207">
        <v>10063284.130000001</v>
      </c>
      <c r="E17" s="210"/>
      <c r="F17" s="210"/>
      <c r="G17" s="210"/>
      <c r="H17" s="210"/>
      <c r="I17" s="210"/>
      <c r="J17" s="210"/>
      <c r="K17" s="210"/>
      <c r="L17" s="210"/>
      <c r="M17" s="210"/>
      <c r="N17" s="210"/>
      <c r="O17" s="210"/>
      <c r="P17" s="210"/>
      <c r="Q17" s="210"/>
      <c r="R17" s="210"/>
      <c r="S17" s="210"/>
      <c r="T17" s="210"/>
      <c r="U17" s="210"/>
    </row>
    <row r="18" spans="1:21" ht="36" customHeight="1" x14ac:dyDescent="0.2">
      <c r="A18" s="229" t="s">
        <v>3107</v>
      </c>
      <c r="B18" s="237" t="s">
        <v>3108</v>
      </c>
      <c r="C18" s="203" t="s">
        <v>3109</v>
      </c>
      <c r="D18" s="228">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3110</v>
      </c>
      <c r="B19" s="85" t="s">
        <v>3111</v>
      </c>
      <c r="C19" s="203" t="s">
        <v>3112</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3113</v>
      </c>
      <c r="B20" s="85" t="s">
        <v>2407</v>
      </c>
      <c r="C20" s="203" t="s">
        <v>3114</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3115</v>
      </c>
      <c r="B21" s="85" t="s">
        <v>2411</v>
      </c>
      <c r="C21" s="203" t="s">
        <v>3116</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3117</v>
      </c>
      <c r="B22" s="85" t="s">
        <v>3118</v>
      </c>
      <c r="C22" s="203" t="s">
        <v>3119</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3120</v>
      </c>
      <c r="B23" s="85" t="s">
        <v>3121</v>
      </c>
      <c r="C23" s="203" t="s">
        <v>3122</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2478</v>
      </c>
      <c r="B24" s="169" t="s">
        <v>3123</v>
      </c>
      <c r="C24" s="169" t="s">
        <v>3124</v>
      </c>
      <c r="D24" s="140">
        <v>1896148.68</v>
      </c>
      <c r="E24" s="230"/>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3125</v>
      </c>
      <c r="C25" s="203" t="s">
        <v>3126</v>
      </c>
      <c r="D25" s="228">
        <f>D26+D27+D36+D37+D43</f>
        <v>82879655.350000024</v>
      </c>
      <c r="E25" s="230"/>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3092</v>
      </c>
      <c r="C26" s="203" t="s">
        <v>3127</v>
      </c>
      <c r="D26" s="207">
        <v>11853509.16</v>
      </c>
      <c r="E26" s="210"/>
      <c r="F26" s="210"/>
      <c r="G26" s="210"/>
      <c r="H26" s="210"/>
      <c r="I26" s="210"/>
      <c r="J26" s="210"/>
      <c r="K26" s="210"/>
      <c r="L26" s="210"/>
      <c r="M26" s="210"/>
      <c r="N26" s="210"/>
      <c r="O26" s="210"/>
      <c r="P26" s="210"/>
      <c r="Q26" s="210"/>
      <c r="R26" s="210"/>
      <c r="S26" s="210"/>
      <c r="T26" s="210"/>
      <c r="U26" s="210"/>
    </row>
    <row r="27" spans="1:21" ht="12.75" customHeight="1" x14ac:dyDescent="0.2">
      <c r="A27" s="229" t="s">
        <v>2346</v>
      </c>
      <c r="B27" s="237" t="s">
        <v>3128</v>
      </c>
      <c r="C27" s="203" t="s">
        <v>3129</v>
      </c>
      <c r="D27" s="228">
        <f>SUM(D28:D35)</f>
        <v>59205298.13000001</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2348</v>
      </c>
      <c r="B28" s="85" t="s">
        <v>2349</v>
      </c>
      <c r="C28" s="203" t="s">
        <v>3130</v>
      </c>
      <c r="D28" s="207">
        <v>7170280.3700000001</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2350</v>
      </c>
      <c r="B29" s="85" t="s">
        <v>2351</v>
      </c>
      <c r="C29" s="203" t="s">
        <v>3131</v>
      </c>
      <c r="D29" s="207">
        <v>22292588.350000001</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2352</v>
      </c>
      <c r="B30" s="85" t="s">
        <v>3098</v>
      </c>
      <c r="C30" s="203" t="s">
        <v>3132</v>
      </c>
      <c r="D30" s="207">
        <v>1396728.61</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2360</v>
      </c>
      <c r="B31" s="85" t="s">
        <v>2361</v>
      </c>
      <c r="C31" s="203" t="s">
        <v>3133</v>
      </c>
      <c r="D31" s="207">
        <v>3423030.33</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2362</v>
      </c>
      <c r="B32" s="106" t="s">
        <v>3101</v>
      </c>
      <c r="C32" s="203" t="s">
        <v>3134</v>
      </c>
      <c r="D32" s="207">
        <v>135118.09</v>
      </c>
      <c r="E32" s="230"/>
      <c r="F32" s="210"/>
      <c r="G32" s="210"/>
      <c r="H32" s="210"/>
      <c r="I32" s="210"/>
      <c r="J32" s="210"/>
      <c r="K32" s="210"/>
      <c r="L32" s="210"/>
      <c r="M32" s="210"/>
      <c r="N32" s="210"/>
      <c r="O32" s="210"/>
      <c r="P32" s="210"/>
      <c r="Q32" s="210"/>
      <c r="R32" s="210"/>
      <c r="S32" s="210"/>
      <c r="T32" s="210"/>
      <c r="U32" s="210"/>
    </row>
    <row r="33" spans="1:21" ht="12.75" customHeight="1" x14ac:dyDescent="0.2">
      <c r="A33" s="84" t="s">
        <v>2378</v>
      </c>
      <c r="B33" s="106" t="s">
        <v>2379</v>
      </c>
      <c r="C33" s="203" t="s">
        <v>3135</v>
      </c>
      <c r="D33" s="207">
        <v>1421463.77</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2380</v>
      </c>
      <c r="B34" s="106" t="s">
        <v>2381</v>
      </c>
      <c r="C34" s="203" t="s">
        <v>3136</v>
      </c>
      <c r="D34" s="207">
        <v>10344049.91</v>
      </c>
      <c r="E34" s="230"/>
      <c r="F34" s="210"/>
      <c r="G34" s="210"/>
      <c r="H34" s="210"/>
      <c r="I34" s="210"/>
      <c r="J34" s="210"/>
      <c r="K34" s="210"/>
      <c r="L34" s="210"/>
      <c r="M34" s="210"/>
      <c r="N34" s="210"/>
      <c r="O34" s="210"/>
      <c r="P34" s="210"/>
      <c r="Q34" s="210"/>
      <c r="R34" s="210"/>
      <c r="S34" s="210"/>
      <c r="T34" s="210"/>
      <c r="U34" s="210"/>
    </row>
    <row r="35" spans="1:21" ht="12.75" customHeight="1" x14ac:dyDescent="0.2">
      <c r="A35" s="84" t="s">
        <v>2382</v>
      </c>
      <c r="B35" s="106" t="s">
        <v>2383</v>
      </c>
      <c r="C35" s="203" t="s">
        <v>3137</v>
      </c>
      <c r="D35" s="207">
        <v>13022038.699999999</v>
      </c>
      <c r="E35" s="210"/>
      <c r="F35" s="210"/>
      <c r="G35" s="210"/>
      <c r="H35" s="210"/>
      <c r="I35" s="210"/>
      <c r="J35" s="210"/>
      <c r="K35" s="210"/>
      <c r="L35" s="210"/>
      <c r="M35" s="210"/>
      <c r="N35" s="210"/>
      <c r="O35" s="210"/>
      <c r="P35" s="210"/>
      <c r="Q35" s="210"/>
      <c r="R35" s="210"/>
      <c r="S35" s="210"/>
      <c r="T35" s="210"/>
      <c r="U35" s="210"/>
    </row>
    <row r="36" spans="1:21" ht="12.75" customHeight="1" x14ac:dyDescent="0.2">
      <c r="A36" s="229" t="s">
        <v>2384</v>
      </c>
      <c r="B36" s="237" t="s">
        <v>3074</v>
      </c>
      <c r="C36" s="203" t="s">
        <v>3138</v>
      </c>
      <c r="D36" s="207">
        <v>10435942.789999999</v>
      </c>
      <c r="E36" s="210"/>
      <c r="F36" s="210"/>
      <c r="G36" s="210"/>
      <c r="H36" s="210"/>
      <c r="I36" s="210"/>
      <c r="J36" s="210"/>
      <c r="K36" s="210"/>
      <c r="L36" s="210"/>
      <c r="M36" s="210"/>
      <c r="N36" s="210"/>
      <c r="O36" s="210"/>
      <c r="P36" s="210"/>
      <c r="Q36" s="210"/>
      <c r="R36" s="210"/>
      <c r="S36" s="210"/>
      <c r="T36" s="210"/>
      <c r="U36" s="210"/>
    </row>
    <row r="37" spans="1:21" ht="36" customHeight="1" x14ac:dyDescent="0.2">
      <c r="A37" s="229" t="s">
        <v>3107</v>
      </c>
      <c r="B37" s="237" t="s">
        <v>3139</v>
      </c>
      <c r="C37" s="203" t="s">
        <v>3140</v>
      </c>
      <c r="D37" s="228">
        <f>SUM(D38:D42)</f>
        <v>501407.04</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3110</v>
      </c>
      <c r="B38" s="85" t="s">
        <v>3111</v>
      </c>
      <c r="C38" s="203" t="s">
        <v>3141</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3113</v>
      </c>
      <c r="B39" s="85" t="s">
        <v>2407</v>
      </c>
      <c r="C39" s="203" t="s">
        <v>3142</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3115</v>
      </c>
      <c r="B40" s="85" t="s">
        <v>2411</v>
      </c>
      <c r="C40" s="203" t="s">
        <v>3143</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3144</v>
      </c>
      <c r="B41" s="85" t="s">
        <v>3118</v>
      </c>
      <c r="C41" s="203" t="s">
        <v>3145</v>
      </c>
      <c r="D41" s="207">
        <v>501407.04</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3120</v>
      </c>
      <c r="B42" s="85" t="s">
        <v>3121</v>
      </c>
      <c r="C42" s="203" t="s">
        <v>3146</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2478</v>
      </c>
      <c r="B43" s="169" t="s">
        <v>3123</v>
      </c>
      <c r="C43" s="169" t="s">
        <v>3147</v>
      </c>
      <c r="D43" s="140">
        <v>883498.23</v>
      </c>
      <c r="E43" s="230"/>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3148</v>
      </c>
      <c r="C44" s="203" t="s">
        <v>3149</v>
      </c>
      <c r="D44" s="228">
        <f>D5+D6-D25</f>
        <v>11272339.889999986</v>
      </c>
      <c r="E44" s="210"/>
      <c r="F44" s="210"/>
      <c r="G44" s="210"/>
      <c r="H44" s="210"/>
      <c r="I44" s="210"/>
      <c r="J44" s="210"/>
      <c r="K44" s="210"/>
      <c r="L44" s="210"/>
      <c r="M44" s="210"/>
      <c r="N44" s="210"/>
      <c r="O44" s="210"/>
      <c r="P44" s="210"/>
      <c r="Q44" s="210"/>
      <c r="R44" s="210"/>
      <c r="S44" s="210"/>
      <c r="T44" s="210"/>
      <c r="U44" s="210"/>
    </row>
    <row r="45" spans="1:21" ht="24" customHeight="1" x14ac:dyDescent="0.2">
      <c r="A45" s="229"/>
      <c r="B45" s="169" t="s">
        <v>3150</v>
      </c>
      <c r="C45" s="203" t="s">
        <v>3151</v>
      </c>
      <c r="D45" s="228">
        <f>D46+D51+D92+D97+D103</f>
        <v>581519.63</v>
      </c>
      <c r="E45" s="230"/>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3152</v>
      </c>
      <c r="C46" s="203" t="s">
        <v>3153</v>
      </c>
      <c r="D46" s="228">
        <f>SUM(D47:D50)</f>
        <v>57622.02</v>
      </c>
      <c r="E46" s="210"/>
      <c r="F46" s="210"/>
      <c r="G46" s="210"/>
      <c r="H46" s="210"/>
      <c r="I46" s="210"/>
      <c r="J46" s="210"/>
      <c r="K46" s="210"/>
      <c r="L46" s="210"/>
      <c r="M46" s="210"/>
      <c r="N46" s="210"/>
      <c r="O46" s="210"/>
      <c r="P46" s="210"/>
      <c r="Q46" s="210"/>
      <c r="R46" s="210"/>
      <c r="S46" s="210"/>
      <c r="T46" s="210"/>
      <c r="U46" s="210"/>
    </row>
    <row r="47" spans="1:21" ht="12.75" customHeight="1" x14ac:dyDescent="0.2">
      <c r="A47" s="229"/>
      <c r="B47" s="85" t="s">
        <v>3154</v>
      </c>
      <c r="C47" s="203" t="s">
        <v>3155</v>
      </c>
      <c r="D47" s="207">
        <v>747.02</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3156</v>
      </c>
      <c r="C48" s="203" t="s">
        <v>3157</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3158</v>
      </c>
      <c r="C49" s="203" t="s">
        <v>3159</v>
      </c>
      <c r="D49" s="207">
        <v>56875</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3160</v>
      </c>
      <c r="C50" s="203" t="s">
        <v>3161</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29" t="s">
        <v>2346</v>
      </c>
      <c r="B51" s="169" t="s">
        <v>3162</v>
      </c>
      <c r="C51" s="203" t="s">
        <v>3163</v>
      </c>
      <c r="D51" s="228">
        <f>D52+D57+D62+D67+D72+D77+D82+D87</f>
        <v>438672.49</v>
      </c>
      <c r="E51" s="210"/>
      <c r="F51" s="210"/>
      <c r="G51" s="210"/>
      <c r="H51" s="210"/>
      <c r="I51" s="210"/>
      <c r="J51" s="210"/>
      <c r="K51" s="210"/>
      <c r="L51" s="210"/>
      <c r="M51" s="210"/>
      <c r="N51" s="210"/>
      <c r="O51" s="210"/>
      <c r="P51" s="210"/>
      <c r="Q51" s="210"/>
      <c r="R51" s="210"/>
      <c r="S51" s="210"/>
      <c r="T51" s="210"/>
      <c r="U51" s="210"/>
    </row>
    <row r="52" spans="1:21" ht="12.75" customHeight="1" x14ac:dyDescent="0.2">
      <c r="A52" s="229" t="s">
        <v>2348</v>
      </c>
      <c r="B52" s="237" t="s">
        <v>3164</v>
      </c>
      <c r="C52" s="203" t="s">
        <v>3165</v>
      </c>
      <c r="D52" s="228">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3154</v>
      </c>
      <c r="C53" s="203" t="s">
        <v>3166</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3156</v>
      </c>
      <c r="C54" s="203" t="s">
        <v>3167</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29"/>
      <c r="B55" s="85" t="s">
        <v>3158</v>
      </c>
      <c r="C55" s="203" t="s">
        <v>3168</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3160</v>
      </c>
      <c r="C56" s="203" t="s">
        <v>3169</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29" t="s">
        <v>2350</v>
      </c>
      <c r="B57" s="237" t="s">
        <v>3170</v>
      </c>
      <c r="C57" s="203" t="s">
        <v>3171</v>
      </c>
      <c r="D57" s="228">
        <f>SUM(D58:D61)</f>
        <v>382195.95999999996</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3154</v>
      </c>
      <c r="C58" s="203" t="s">
        <v>3172</v>
      </c>
      <c r="D58" s="207">
        <v>248754.08</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3156</v>
      </c>
      <c r="C59" s="203" t="s">
        <v>3173</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3158</v>
      </c>
      <c r="C60" s="203" t="s">
        <v>3174</v>
      </c>
      <c r="D60" s="207">
        <v>100599.76</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3160</v>
      </c>
      <c r="C61" s="203" t="s">
        <v>3175</v>
      </c>
      <c r="D61" s="207">
        <v>32842.120000000003</v>
      </c>
      <c r="E61" s="210"/>
      <c r="F61" s="210"/>
      <c r="G61" s="210"/>
      <c r="H61" s="210"/>
      <c r="I61" s="210"/>
      <c r="J61" s="210"/>
      <c r="K61" s="210"/>
      <c r="L61" s="210"/>
      <c r="M61" s="210"/>
      <c r="N61" s="210"/>
      <c r="O61" s="210"/>
      <c r="P61" s="210"/>
      <c r="Q61" s="210"/>
      <c r="R61" s="210"/>
      <c r="S61" s="210"/>
      <c r="T61" s="210"/>
      <c r="U61" s="210"/>
    </row>
    <row r="62" spans="1:21" ht="12.75" customHeight="1" x14ac:dyDescent="0.2">
      <c r="A62" s="229" t="s">
        <v>2352</v>
      </c>
      <c r="B62" s="237" t="s">
        <v>3176</v>
      </c>
      <c r="C62" s="203" t="s">
        <v>3177</v>
      </c>
      <c r="D62" s="228">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3154</v>
      </c>
      <c r="C63" s="203" t="s">
        <v>3178</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3156</v>
      </c>
      <c r="C64" s="203" t="s">
        <v>3179</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29"/>
      <c r="B65" s="85" t="s">
        <v>3158</v>
      </c>
      <c r="C65" s="203" t="s">
        <v>3180</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3160</v>
      </c>
      <c r="C66" s="203" t="s">
        <v>3181</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29" t="s">
        <v>2360</v>
      </c>
      <c r="B67" s="237" t="s">
        <v>3182</v>
      </c>
      <c r="C67" s="203" t="s">
        <v>3183</v>
      </c>
      <c r="D67" s="228">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3154</v>
      </c>
      <c r="C68" s="203" t="s">
        <v>3184</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3156</v>
      </c>
      <c r="C69" s="203" t="s">
        <v>3185</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3158</v>
      </c>
      <c r="C70" s="203" t="s">
        <v>3186</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3160</v>
      </c>
      <c r="C71" s="203" t="s">
        <v>3187</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29" t="s">
        <v>2362</v>
      </c>
      <c r="B72" s="169" t="s">
        <v>3188</v>
      </c>
      <c r="C72" s="203" t="s">
        <v>3189</v>
      </c>
      <c r="D72" s="228">
        <f>SUM(D73:D76)</f>
        <v>0</v>
      </c>
      <c r="E72" s="230"/>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3154</v>
      </c>
      <c r="C73" s="203" t="s">
        <v>3190</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3156</v>
      </c>
      <c r="C74" s="203" t="s">
        <v>3191</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3158</v>
      </c>
      <c r="C75" s="203" t="s">
        <v>3192</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3160</v>
      </c>
      <c r="C76" s="203" t="s">
        <v>3193</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29" t="s">
        <v>2378</v>
      </c>
      <c r="B77" s="237" t="s">
        <v>3194</v>
      </c>
      <c r="C77" s="203" t="s">
        <v>3195</v>
      </c>
      <c r="D77" s="228">
        <f>SUM(D78:D81)</f>
        <v>895.84</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3154</v>
      </c>
      <c r="C78" s="203" t="s">
        <v>3196</v>
      </c>
      <c r="D78" s="207">
        <v>895.84</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3156</v>
      </c>
      <c r="C79" s="203" t="s">
        <v>3197</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3158</v>
      </c>
      <c r="C80" s="203" t="s">
        <v>3198</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29"/>
      <c r="B81" s="85" t="s">
        <v>3160</v>
      </c>
      <c r="C81" s="203" t="s">
        <v>3199</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29" t="s">
        <v>2380</v>
      </c>
      <c r="B82" s="239" t="s">
        <v>3200</v>
      </c>
      <c r="C82" s="203" t="s">
        <v>3201</v>
      </c>
      <c r="D82" s="228">
        <f>SUM(D83:D86)</f>
        <v>55580.69</v>
      </c>
      <c r="E82" s="230"/>
      <c r="F82" s="210"/>
      <c r="G82" s="210"/>
      <c r="H82" s="210"/>
      <c r="I82" s="210"/>
      <c r="J82" s="210"/>
      <c r="K82" s="210"/>
      <c r="L82" s="210"/>
      <c r="M82" s="210"/>
      <c r="N82" s="210"/>
      <c r="O82" s="210"/>
      <c r="P82" s="210"/>
      <c r="Q82" s="210"/>
      <c r="R82" s="210"/>
      <c r="S82" s="210"/>
      <c r="T82" s="210"/>
      <c r="U82" s="210"/>
    </row>
    <row r="83" spans="1:21" ht="12.75" customHeight="1" x14ac:dyDescent="0.2">
      <c r="A83" s="229"/>
      <c r="B83" s="85" t="s">
        <v>3154</v>
      </c>
      <c r="C83" s="203" t="s">
        <v>3202</v>
      </c>
      <c r="D83" s="207">
        <v>55580.69</v>
      </c>
      <c r="E83" s="210"/>
      <c r="F83" s="210"/>
      <c r="G83" s="210"/>
      <c r="H83" s="210"/>
      <c r="I83" s="210"/>
      <c r="J83" s="210"/>
      <c r="K83" s="210"/>
      <c r="L83" s="210"/>
      <c r="M83" s="210"/>
      <c r="N83" s="210"/>
      <c r="O83" s="210"/>
      <c r="P83" s="210"/>
      <c r="Q83" s="210"/>
      <c r="R83" s="210"/>
      <c r="S83" s="210"/>
      <c r="T83" s="210"/>
      <c r="U83" s="210"/>
    </row>
    <row r="84" spans="1:21" ht="12.75" customHeight="1" x14ac:dyDescent="0.2">
      <c r="A84" s="229"/>
      <c r="B84" s="85" t="s">
        <v>3156</v>
      </c>
      <c r="C84" s="203" t="s">
        <v>3203</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29"/>
      <c r="B85" s="85" t="s">
        <v>3158</v>
      </c>
      <c r="C85" s="203" t="s">
        <v>3204</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29"/>
      <c r="B86" s="85" t="s">
        <v>3160</v>
      </c>
      <c r="C86" s="203" t="s">
        <v>3205</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29" t="s">
        <v>2382</v>
      </c>
      <c r="B87" s="240" t="s">
        <v>3206</v>
      </c>
      <c r="C87" s="203" t="s">
        <v>3207</v>
      </c>
      <c r="D87" s="228">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29"/>
      <c r="B88" s="85" t="s">
        <v>3154</v>
      </c>
      <c r="C88" s="203" t="s">
        <v>3208</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29"/>
      <c r="B89" s="85" t="s">
        <v>3156</v>
      </c>
      <c r="C89" s="203" t="s">
        <v>3209</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29"/>
      <c r="B90" s="85" t="s">
        <v>3158</v>
      </c>
      <c r="C90" s="203" t="s">
        <v>3210</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29"/>
      <c r="B91" s="85" t="s">
        <v>3160</v>
      </c>
      <c r="C91" s="203" t="s">
        <v>3211</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29" t="s">
        <v>2384</v>
      </c>
      <c r="B92" s="237" t="s">
        <v>3212</v>
      </c>
      <c r="C92" s="203" t="s">
        <v>3213</v>
      </c>
      <c r="D92" s="228">
        <f>SUM(D93:D96)</f>
        <v>85225.12</v>
      </c>
      <c r="E92" s="210"/>
      <c r="F92" s="210"/>
      <c r="G92" s="210"/>
      <c r="H92" s="210"/>
      <c r="I92" s="210"/>
      <c r="J92" s="210"/>
      <c r="K92" s="210"/>
      <c r="L92" s="210"/>
      <c r="M92" s="210"/>
      <c r="N92" s="210"/>
      <c r="O92" s="210"/>
      <c r="P92" s="210"/>
      <c r="Q92" s="210"/>
      <c r="R92" s="210"/>
      <c r="S92" s="210"/>
      <c r="T92" s="210"/>
      <c r="U92" s="210"/>
    </row>
    <row r="93" spans="1:21" ht="12.75" customHeight="1" x14ac:dyDescent="0.2">
      <c r="A93" s="229"/>
      <c r="B93" s="85" t="s">
        <v>3154</v>
      </c>
      <c r="C93" s="203" t="s">
        <v>3214</v>
      </c>
      <c r="D93" s="207">
        <v>43640.17</v>
      </c>
      <c r="E93" s="210"/>
      <c r="F93" s="210"/>
      <c r="G93" s="210"/>
      <c r="H93" s="210"/>
      <c r="I93" s="210"/>
      <c r="J93" s="210"/>
      <c r="K93" s="210"/>
      <c r="L93" s="210"/>
      <c r="M93" s="210"/>
      <c r="N93" s="210"/>
      <c r="O93" s="210"/>
      <c r="P93" s="210"/>
      <c r="Q93" s="210"/>
      <c r="R93" s="210"/>
      <c r="S93" s="210"/>
      <c r="T93" s="210"/>
      <c r="U93" s="210"/>
    </row>
    <row r="94" spans="1:21" ht="12.75" customHeight="1" x14ac:dyDescent="0.2">
      <c r="A94" s="229"/>
      <c r="B94" s="85" t="s">
        <v>3156</v>
      </c>
      <c r="C94" s="203" t="s">
        <v>3215</v>
      </c>
      <c r="D94" s="207">
        <v>27698.799999999999</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3158</v>
      </c>
      <c r="C95" s="203" t="s">
        <v>3216</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3160</v>
      </c>
      <c r="C96" s="203" t="s">
        <v>3217</v>
      </c>
      <c r="D96" s="207">
        <v>13886.15</v>
      </c>
      <c r="E96" s="210"/>
      <c r="F96" s="210"/>
      <c r="G96" s="210"/>
      <c r="H96" s="210"/>
      <c r="I96" s="210"/>
      <c r="J96" s="210"/>
      <c r="K96" s="210"/>
      <c r="L96" s="210"/>
      <c r="M96" s="210"/>
      <c r="N96" s="210"/>
      <c r="O96" s="210"/>
      <c r="P96" s="210"/>
      <c r="Q96" s="210"/>
      <c r="R96" s="210"/>
      <c r="S96" s="210"/>
      <c r="T96" s="210"/>
      <c r="U96" s="210"/>
    </row>
    <row r="97" spans="1:21" ht="36" customHeight="1" x14ac:dyDescent="0.2">
      <c r="A97" s="229" t="s">
        <v>3107</v>
      </c>
      <c r="B97" s="237" t="s">
        <v>3218</v>
      </c>
      <c r="C97" s="203" t="s">
        <v>3219</v>
      </c>
      <c r="D97" s="228">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3110</v>
      </c>
      <c r="B98" s="85" t="s">
        <v>3111</v>
      </c>
      <c r="C98" s="203" t="s">
        <v>3220</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3113</v>
      </c>
      <c r="B99" s="85" t="s">
        <v>2407</v>
      </c>
      <c r="C99" s="203" t="s">
        <v>3221</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3115</v>
      </c>
      <c r="B100" s="85" t="s">
        <v>2411</v>
      </c>
      <c r="C100" s="203" t="s">
        <v>3222</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3144</v>
      </c>
      <c r="B101" s="85" t="s">
        <v>3118</v>
      </c>
      <c r="C101" s="203" t="s">
        <v>3223</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3120</v>
      </c>
      <c r="B102" s="85" t="s">
        <v>3121</v>
      </c>
      <c r="C102" s="203" t="s">
        <v>3224</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2478</v>
      </c>
      <c r="B103" s="169" t="s">
        <v>3123</v>
      </c>
      <c r="C103" s="169" t="s">
        <v>3225</v>
      </c>
      <c r="D103" s="140">
        <v>0</v>
      </c>
      <c r="E103" s="230"/>
      <c r="F103" s="210"/>
      <c r="G103" s="210"/>
      <c r="H103" s="210"/>
      <c r="I103" s="210"/>
      <c r="J103" s="210"/>
      <c r="K103" s="210"/>
      <c r="L103" s="210"/>
      <c r="M103" s="210"/>
      <c r="N103" s="210"/>
      <c r="O103" s="210"/>
      <c r="P103" s="210"/>
      <c r="Q103" s="210"/>
      <c r="R103" s="210"/>
      <c r="S103" s="210"/>
      <c r="T103" s="210"/>
      <c r="U103" s="210"/>
    </row>
    <row r="104" spans="1:21" ht="24" customHeight="1" x14ac:dyDescent="0.2">
      <c r="A104" s="229"/>
      <c r="B104" s="169" t="s">
        <v>3226</v>
      </c>
      <c r="C104" s="203" t="s">
        <v>3227</v>
      </c>
      <c r="D104" s="228">
        <f>SUM(D105:D109)</f>
        <v>10690820.26</v>
      </c>
      <c r="E104" s="230"/>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3092</v>
      </c>
      <c r="C105" s="203" t="s">
        <v>3228</v>
      </c>
      <c r="D105" s="207">
        <v>1643824.12</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2346</v>
      </c>
      <c r="B106" s="85" t="s">
        <v>3072</v>
      </c>
      <c r="C106" s="203" t="s">
        <v>3229</v>
      </c>
      <c r="D106" s="207">
        <v>4380896.4000000004</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2384</v>
      </c>
      <c r="B107" s="85" t="s">
        <v>3074</v>
      </c>
      <c r="C107" s="203" t="s">
        <v>3230</v>
      </c>
      <c r="D107" s="207">
        <v>895131.7</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3107</v>
      </c>
      <c r="B108" s="85" t="s">
        <v>3231</v>
      </c>
      <c r="C108" s="203" t="s">
        <v>3232</v>
      </c>
      <c r="D108" s="207">
        <v>2393809.6</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2478</v>
      </c>
      <c r="B109" s="141" t="s">
        <v>3123</v>
      </c>
      <c r="C109" s="186" t="s">
        <v>3233</v>
      </c>
      <c r="D109" s="142">
        <v>1377158.44</v>
      </c>
      <c r="E109" s="230"/>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16" sqref="C1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46" t="s">
        <v>3234</v>
      </c>
      <c r="F1" s="146"/>
      <c r="G1" s="146"/>
      <c r="H1" s="146"/>
      <c r="I1" s="146"/>
      <c r="J1" s="146"/>
      <c r="K1" s="146"/>
      <c r="L1" s="146"/>
      <c r="M1" s="146"/>
      <c r="N1" s="146"/>
      <c r="O1" s="146"/>
      <c r="P1" s="146"/>
    </row>
    <row r="2" spans="1:17" s="1" customFormat="1" ht="37.5" customHeight="1" x14ac:dyDescent="0.2">
      <c r="A2" s="341" t="s">
        <v>3235</v>
      </c>
      <c r="B2" s="348"/>
      <c r="C2" s="348"/>
      <c r="D2" s="348"/>
      <c r="E2" s="147" t="s">
        <v>3235</v>
      </c>
      <c r="F2" s="147" t="s">
        <v>3236</v>
      </c>
      <c r="G2" s="147" t="s">
        <v>3237</v>
      </c>
      <c r="H2" s="147" t="s">
        <v>3237</v>
      </c>
      <c r="I2" s="147" t="s">
        <v>3238</v>
      </c>
      <c r="J2" s="147" t="s">
        <v>28</v>
      </c>
      <c r="K2" s="147" t="s">
        <v>3239</v>
      </c>
      <c r="L2" s="147" t="s">
        <v>35</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4</v>
      </c>
      <c r="G3" s="256">
        <f>IF(RefStr!C13&lt;&gt;"",INT(VALUE(MID(RefStr!C13,1,4))),0)</f>
        <v>2025</v>
      </c>
      <c r="H3" s="257">
        <f>IF(RefStr!C13&lt;&gt;"",INT(VALUE(MID(RefStr!C13,6,2))),0)</f>
        <v>12</v>
      </c>
      <c r="I3" s="258">
        <f>RefStr!C10*1</f>
        <v>22</v>
      </c>
      <c r="J3" s="259" t="str">
        <f>RefStr!H7</f>
        <v>DA</v>
      </c>
      <c r="K3" s="257" t="str">
        <f>RefStr!H9</f>
        <v>DA</v>
      </c>
      <c r="L3" s="257" t="str">
        <f>RefStr!H10</f>
        <v>DA</v>
      </c>
      <c r="M3" s="257" t="str">
        <f>RefStr!H8</f>
        <v>DA</v>
      </c>
      <c r="N3" s="257" t="str">
        <f>RefStr!H11</f>
        <v>DA</v>
      </c>
      <c r="O3" s="260">
        <f>RefStr!C6</f>
        <v>34813</v>
      </c>
      <c r="P3" s="146"/>
    </row>
    <row r="4" spans="1:17" s="1" customFormat="1" ht="19.5" customHeight="1" x14ac:dyDescent="0.2">
      <c r="A4" s="349" t="s">
        <v>3246</v>
      </c>
      <c r="B4" s="350"/>
      <c r="C4" s="351"/>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3259</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3484</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3488</v>
      </c>
      <c r="D243" s="255"/>
      <c r="E243" s="146">
        <f t="shared" si="13"/>
        <v>0</v>
      </c>
      <c r="F243" s="146">
        <f t="shared" si="14"/>
        <v>1</v>
      </c>
      <c r="G243" s="146"/>
      <c r="H243" s="146"/>
      <c r="I243" s="146"/>
      <c r="J243" s="146"/>
      <c r="K243" s="146"/>
      <c r="L243" s="146">
        <f>IF(AND('PR-RAS'!D198&gt;0,'PR-RAS'!D743=0),1,0)</f>
        <v>0</v>
      </c>
      <c r="M243" s="146">
        <f>IF(AND('PR-RAS'!E198&gt;0,'PR-RAS'!E743=0),1,0)</f>
        <v>1</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Provjera</v>
      </c>
      <c r="C247" s="246" t="s">
        <v>3492</v>
      </c>
      <c r="D247" s="255"/>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Škopac Koroman Katja</cp:lastModifiedBy>
  <cp:lastPrinted>2026-02-12T10:01:59Z</cp:lastPrinted>
  <dcterms:created xsi:type="dcterms:W3CDTF">2022-04-01T05:14:30Z</dcterms:created>
  <dcterms:modified xsi:type="dcterms:W3CDTF">2026-02-12T10:04:19Z</dcterms:modified>
</cp:coreProperties>
</file>