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atelic\AppData\Local\Microsoft\Windows\INetCache\Content.Outlook\FGU243CU\"/>
    </mc:Choice>
  </mc:AlternateContent>
  <xr:revisionPtr revIDLastSave="0" documentId="13_ncr:81_{51088909-89A4-44AD-9B13-CE0B928A0F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TR. 30.06.2025" sheetId="2" r:id="rId1"/>
    <sheet name="POTRAŽIVANJA 31.12.2024. PULA " sheetId="1" state="hidden" r:id="rId2"/>
    <sheet name="List1" sheetId="3" r:id="rId3"/>
    <sheet name="List2" sheetId="4" r:id="rId4"/>
  </sheets>
  <definedNames>
    <definedName name="_xlnm._FilterDatabase" localSheetId="1" hidden="1">'POTRAŽIVANJA 31.12.2024. PULA '!#REF!</definedName>
    <definedName name="_xlnm.Print_Titles" localSheetId="0">'POTR. 30.06.2025'!$1:$1</definedName>
    <definedName name="_xlnm.Print_Titles" localSheetId="1">'POTRAŽIVANJA 31.12.2024. PULA '!#REF!</definedName>
    <definedName name="_xlnm.Print_Area" localSheetId="0">'POTR. 30.06.2025'!$A$1:$M$55</definedName>
    <definedName name="_xlnm.Print_Area" localSheetId="1">'POTRAŽIVANJA 31.12.2024. PULA '!#REF!</definedName>
    <definedName name="Z_0104055D_4F86_418B_A092_43076E5DAB68_.wvu.FilterData" localSheetId="1" hidden="1">'POTRAŽIVANJA 31.12.2024. PULA '!#REF!</definedName>
    <definedName name="Z_03445B5C_49D0_440B_BC0D_86CAF9BBA1EB_.wvu.Cols" localSheetId="1" hidden="1">'POTRAŽIVANJA 31.12.2024. PULA '!#REF!,'POTRAŽIVANJA 31.12.2024. PULA '!#REF!</definedName>
    <definedName name="Z_03445B5C_49D0_440B_BC0D_86CAF9BBA1EB_.wvu.FilterData" localSheetId="1" hidden="1">'POTRAŽIVANJA 31.12.2024. PULA '!#REF!</definedName>
    <definedName name="Z_03445B5C_49D0_440B_BC0D_86CAF9BBA1EB_.wvu.PrintArea" localSheetId="1" hidden="1">'POTRAŽIVANJA 31.12.2024. PULA '!#REF!</definedName>
    <definedName name="Z_03445B5C_49D0_440B_BC0D_86CAF9BBA1EB_.wvu.PrintTitles" localSheetId="1" hidden="1">'POTRAŽIVANJA 31.12.2024. PULA '!#REF!</definedName>
    <definedName name="Z_0A3FC11F_8BD3_4FB4_AED3_E6B3C53DF8B6_.wvu.FilterData" localSheetId="1" hidden="1">'POTRAŽIVANJA 31.12.2024. PULA '!#REF!</definedName>
    <definedName name="Z_0CD62ADB_D297_418B_B119_08E95A8C8687_.wvu.PrintTitles" localSheetId="0" hidden="1">'POTR. 30.06.2025'!$1:$1</definedName>
    <definedName name="Z_1285AB19_9522_4B0A_BEC0_749BF7FEE887_.wvu.Cols" localSheetId="1" hidden="1">'POTRAŽIVANJA 31.12.2024. PULA '!#REF!</definedName>
    <definedName name="Z_1285AB19_9522_4B0A_BEC0_749BF7FEE887_.wvu.FilterData" localSheetId="1" hidden="1">'POTRAŽIVANJA 31.12.2024. PULA '!#REF!</definedName>
    <definedName name="Z_1285AB19_9522_4B0A_BEC0_749BF7FEE887_.wvu.PrintArea" localSheetId="1" hidden="1">'POTRAŽIVANJA 31.12.2024. PULA '!#REF!</definedName>
    <definedName name="Z_1285AB19_9522_4B0A_BEC0_749BF7FEE887_.wvu.PrintTitles" localSheetId="1" hidden="1">'POTRAŽIVANJA 31.12.2024. PULA '!#REF!</definedName>
    <definedName name="Z_1799953A_CB55_442A_BFF0_9171DFDA156E_.wvu.FilterData" localSheetId="1" hidden="1">'POTRAŽIVANJA 31.12.2024. PULA '!#REF!</definedName>
    <definedName name="Z_1DA93417_905B_41CD_AC99_CCBBC2B535C0_.wvu.FilterData" localSheetId="1" hidden="1">'POTRAŽIVANJA 31.12.2024. PULA '!#REF!</definedName>
    <definedName name="Z_246CBD32_3FC6_481F_8BE4_EE8A4ED00136_.wvu.FilterData" localSheetId="1" hidden="1">'POTRAŽIVANJA 31.12.2024. PULA '!#REF!</definedName>
    <definedName name="Z_262564CE_2687_4613_ABE5_2D314BEBF817_.wvu.FilterData" localSheetId="1" hidden="1">'POTRAŽIVANJA 31.12.2024. PULA '!#REF!</definedName>
    <definedName name="Z_287BB99E_4494_4C80_9BF5_A16ED9F406F9_.wvu.Cols" localSheetId="1" hidden="1">'POTRAŽIVANJA 31.12.2024. PULA '!#REF!,'POTRAŽIVANJA 31.12.2024. PULA '!#REF!</definedName>
    <definedName name="Z_287BB99E_4494_4C80_9BF5_A16ED9F406F9_.wvu.FilterData" localSheetId="1" hidden="1">'POTRAŽIVANJA 31.12.2024. PULA '!#REF!</definedName>
    <definedName name="Z_287BB99E_4494_4C80_9BF5_A16ED9F406F9_.wvu.PrintArea" localSheetId="1" hidden="1">'POTRAŽIVANJA 31.12.2024. PULA '!#REF!</definedName>
    <definedName name="Z_287BB99E_4494_4C80_9BF5_A16ED9F406F9_.wvu.PrintTitles" localSheetId="1" hidden="1">'POTRAŽIVANJA 31.12.2024. PULA '!#REF!</definedName>
    <definedName name="Z_4198D08C_9FF3_419F_9BD7_1DBC83004C3B_.wvu.FilterData" localSheetId="1" hidden="1">'POTRAŽIVANJA 31.12.2024. PULA '!#REF!</definedName>
    <definedName name="Z_4C3A2165_2CD6_4DA0_A63C_CCAADA037260_.wvu.FilterData" localSheetId="1" hidden="1">'POTRAŽIVANJA 31.12.2024. PULA '!#REF!</definedName>
    <definedName name="Z_4F436F5E_397A_47A2_806E_F3484E3158AB_.wvu.FilterData" localSheetId="1" hidden="1">'POTRAŽIVANJA 31.12.2024. PULA '!#REF!</definedName>
    <definedName name="Z_57242146_31A6_40EB_88F2_E4693567316F_.wvu.FilterData" localSheetId="1" hidden="1">'POTRAŽIVANJA 31.12.2024. PULA '!#REF!</definedName>
    <definedName name="Z_5B3F9E16_0492_4D4C_9444_EDB2F9E39CB0_.wvu.FilterData" localSheetId="1" hidden="1">'POTRAŽIVANJA 31.12.2024. PULA '!#REF!</definedName>
    <definedName name="Z_69C9F101_52CF_453D_A718_3D5CFF44C284_.wvu.FilterData" localSheetId="1" hidden="1">'POTRAŽIVANJA 31.12.2024. PULA '!#REF!</definedName>
    <definedName name="Z_6A72E99D_97AF_4CDF_8734_D3BD6927719C_.wvu.FilterData" localSheetId="1" hidden="1">'POTRAŽIVANJA 31.12.2024. PULA '!#REF!</definedName>
    <definedName name="Z_73FDEF46_0CD4_43F5_8459_3122D65158EC_.wvu.FilterData" localSheetId="1" hidden="1">'POTRAŽIVANJA 31.12.2024. PULA '!#REF!</definedName>
    <definedName name="Z_796CC579_20C1_45F7_888A_DC7F1BA10AA8_.wvu.FilterData" localSheetId="1" hidden="1">'POTRAŽIVANJA 31.12.2024. PULA '!#REF!</definedName>
    <definedName name="Z_802D023E_FDC7_4E6D_A65F_8F29BC86F961_.wvu.FilterData" localSheetId="1" hidden="1">'POTRAŽIVANJA 31.12.2024. PULA '!#REF!</definedName>
    <definedName name="Z_8052C93B_C276_4D47_9CF3_A6207AED8795_.wvu.FilterData" localSheetId="1" hidden="1">'POTRAŽIVANJA 31.12.2024. PULA '!#REF!</definedName>
    <definedName name="Z_8052E181_87C9_41A4_A5FC_93BAF9C94532_.wvu.FilterData" localSheetId="1" hidden="1">'POTRAŽIVANJA 31.12.2024. PULA '!#REF!</definedName>
    <definedName name="Z_81589D53_81C0_4604_8D5E_CE86EFCAA3BA_.wvu.FilterData" localSheetId="1" hidden="1">'POTRAŽIVANJA 31.12.2024. PULA '!#REF!</definedName>
    <definedName name="Z_8A729B9F_3337_4071_951E_CA86BAEE6893_.wvu.FilterData" localSheetId="1" hidden="1">'POTRAŽIVANJA 31.12.2024. PULA '!#REF!</definedName>
    <definedName name="Z_9668AC6D_EECA_4617_8355_DAD2145B77C1_.wvu.FilterData" localSheetId="1" hidden="1">'POTRAŽIVANJA 31.12.2024. PULA '!#REF!</definedName>
    <definedName name="Z_972E8E52_169D_4E32_815F_7150F4E4E164_.wvu.FilterData" localSheetId="1" hidden="1">'POTRAŽIVANJA 31.12.2024. PULA '!#REF!</definedName>
    <definedName name="Z_97396480_5B3E_4A9E_BB40_B99AB722DD30_.wvu.PrintTitles" localSheetId="0" hidden="1">'POTR. 30.06.2025'!$1:$1</definedName>
    <definedName name="Z_97B73220_7172_4D58_9986_8E7D4BF53236_.wvu.FilterData" localSheetId="1" hidden="1">'POTRAŽIVANJA 31.12.2024. PULA '!#REF!</definedName>
    <definedName name="Z_9BFBF61C_DBA2_4EC4_9A5E_913A5B6BF06E_.wvu.FilterData" localSheetId="1" hidden="1">'POTRAŽIVANJA 31.12.2024. PULA '!#REF!</definedName>
    <definedName name="Z_A59F6773_5C54_49F5_8494_4E00ACC21610_.wvu.FilterData" localSheetId="1" hidden="1">'POTRAŽIVANJA 31.12.2024. PULA '!#REF!</definedName>
    <definedName name="Z_B1D981AC_BF34_4C8C_9AD3_B7F961F3C03B_.wvu.Cols" localSheetId="1" hidden="1">'POTRAŽIVANJA 31.12.2024. PULA '!#REF!,'POTRAŽIVANJA 31.12.2024. PULA '!#REF!</definedName>
    <definedName name="Z_B1D981AC_BF34_4C8C_9AD3_B7F961F3C03B_.wvu.FilterData" localSheetId="1" hidden="1">'POTRAŽIVANJA 31.12.2024. PULA '!#REF!</definedName>
    <definedName name="Z_B1D981AC_BF34_4C8C_9AD3_B7F961F3C03B_.wvu.PrintArea" localSheetId="1" hidden="1">'POTRAŽIVANJA 31.12.2024. PULA '!#REF!</definedName>
    <definedName name="Z_B1D981AC_BF34_4C8C_9AD3_B7F961F3C03B_.wvu.PrintTitles" localSheetId="1" hidden="1">'POTRAŽIVANJA 31.12.2024. PULA '!#REF!</definedName>
    <definedName name="Z_B82ACAB2_19D0_4FEC_ABD7_A6630A628455_.wvu.FilterData" localSheetId="1" hidden="1">'POTRAŽIVANJA 31.12.2024. PULA '!#REF!</definedName>
    <definedName name="Z_B84FA236_DC69_46E3_BCF5_35208B536009_.wvu.FilterData" localSheetId="1" hidden="1">'POTRAŽIVANJA 31.12.2024. PULA '!#REF!</definedName>
    <definedName name="Z_BB617566_3828_4C3D_AB9B_35BC2FCDB5B0_.wvu.PrintTitles" localSheetId="0" hidden="1">'POTR. 30.06.2025'!$1:$1</definedName>
    <definedName name="Z_BC00C9B6_BBB9_45C3_A136_40A9D50434D2_.wvu.FilterData" localSheetId="1" hidden="1">'POTRAŽIVANJA 31.12.2024. PULA '!#REF!</definedName>
    <definedName name="Z_BCE9FA17_35E0_4EF6_A8B6_8E2608EDD933_.wvu.Cols" localSheetId="1" hidden="1">'POTRAŽIVANJA 31.12.2024. PULA '!#REF!</definedName>
    <definedName name="Z_BCE9FA17_35E0_4EF6_A8B6_8E2608EDD933_.wvu.FilterData" localSheetId="1" hidden="1">'POTRAŽIVANJA 31.12.2024. PULA '!#REF!</definedName>
    <definedName name="Z_BCE9FA17_35E0_4EF6_A8B6_8E2608EDD933_.wvu.PrintArea" localSheetId="1" hidden="1">'POTRAŽIVANJA 31.12.2024. PULA '!#REF!</definedName>
    <definedName name="Z_BCE9FA17_35E0_4EF6_A8B6_8E2608EDD933_.wvu.PrintTitles" localSheetId="1" hidden="1">'POTRAŽIVANJA 31.12.2024. PULA '!#REF!</definedName>
    <definedName name="Z_C0C2BB4C_57F0_4D36_9C9E_C9F4CA5F20C9_.wvu.FilterData" localSheetId="1" hidden="1">'POTRAŽIVANJA 31.12.2024. PULA '!#REF!</definedName>
    <definedName name="Z_CA8981AF_FE57_4DF7_960F_295751C92B8D_.wvu.FilterData" localSheetId="1" hidden="1">'POTRAŽIVANJA 31.12.2024. PULA '!#REF!</definedName>
    <definedName name="Z_D0AAB196_C177_40A9_AA76_76AE7C874846_.wvu.FilterData" localSheetId="1" hidden="1">'POTRAŽIVANJA 31.12.2024. PULA '!#REF!</definedName>
    <definedName name="Z_D11D6AA0_EDFE_4E07_8ADC_865141EACEB2_.wvu.Cols" localSheetId="1" hidden="1">'POTRAŽIVANJA 31.12.2024. PULA '!#REF!,'POTRAŽIVANJA 31.12.2024. PULA '!#REF!,'POTRAŽIVANJA 31.12.2024. PULA '!#REF!</definedName>
    <definedName name="Z_D11D6AA0_EDFE_4E07_8ADC_865141EACEB2_.wvu.FilterData" localSheetId="1" hidden="1">'POTRAŽIVANJA 31.12.2024. PULA '!#REF!</definedName>
    <definedName name="Z_D11D6AA0_EDFE_4E07_8ADC_865141EACEB2_.wvu.PrintArea" localSheetId="1" hidden="1">'POTRAŽIVANJA 31.12.2024. PULA '!#REF!</definedName>
    <definedName name="Z_D11D6AA0_EDFE_4E07_8ADC_865141EACEB2_.wvu.PrintTitles" localSheetId="1" hidden="1">'POTRAŽIVANJA 31.12.2024. PULA '!#REF!</definedName>
    <definedName name="Z_D5312685_68D1_4392_8639_9B07EED8E0B4_.wvu.FilterData" localSheetId="1" hidden="1">'POTRAŽIVANJA 31.12.2024. PULA '!#REF!</definedName>
    <definedName name="Z_DFAFD835_CF82_4EC8_9993_62C21F0EA5F2_.wvu.FilterData" localSheetId="1" hidden="1">'POTRAŽIVANJA 31.12.2024. PULA '!#REF!</definedName>
    <definedName name="Z_E081A41F_167C_4D41_9892_EC27ABA6EA65_.wvu.PrintArea" localSheetId="0" hidden="1">'POTR. 30.06.2025'!$A$1:$M$55</definedName>
    <definedName name="Z_E081A41F_167C_4D41_9892_EC27ABA6EA65_.wvu.PrintTitles" localSheetId="0" hidden="1">'POTR. 30.06.2025'!$1:$1</definedName>
    <definedName name="Z_F5F1A9B8_7E05_438C_A47B_6C437F932A9B_.wvu.FilterData" localSheetId="1" hidden="1">'POTRAŽIVANJA 31.12.2024. PULA '!#REF!</definedName>
    <definedName name="Z_F7C46E8F_DEA1_43A0_A20A_41B044493F36_.wvu.FilterData" localSheetId="1" hidden="1">'POTRAŽIVANJA 31.12.2024. PULA '!#REF!</definedName>
    <definedName name="Z_FCC78B18_1C4A_4200_9EB7_014DEC4CEC97_.wvu.Cols" localSheetId="1" hidden="1">'POTRAŽIVANJA 31.12.2024. PULA '!#REF!,'POTRAŽIVANJA 31.12.2024. PULA '!#REF!</definedName>
    <definedName name="Z_FCC78B18_1C4A_4200_9EB7_014DEC4CEC97_.wvu.FilterData" localSheetId="1" hidden="1">'POTRAŽIVANJA 31.12.2024. PULA '!#REF!</definedName>
    <definedName name="Z_FCC78B18_1C4A_4200_9EB7_014DEC4CEC97_.wvu.PrintArea" localSheetId="1" hidden="1">'POTRAŽIVANJA 31.12.2024. PULA '!#REF!</definedName>
    <definedName name="Z_FCC78B18_1C4A_4200_9EB7_014DEC4CEC97_.wvu.PrintTitles" localSheetId="1" hidden="1">'POTRAŽIVANJA 31.12.2024. PULA '!#REF!</definedName>
  </definedNames>
  <calcPr calcId="181029"/>
  <customWorkbookViews>
    <customWorkbookView name="Batelić Barbara - osobni prikaz" guid="{E081A41F-167C-4D41-9892-EC27ABA6EA65}" mergeInterval="0" personalView="1" maximized="1" xWindow="-9" yWindow="-9" windowWidth="1938" windowHeight="1048" activeSheetId="2"/>
    <customWorkbookView name="Šverko Barbara - osobni prikaz" guid="{0CD62ADB-D297-418B-B119-08E95A8C8687}" mergeInterval="0" personalView="1" maximized="1" xWindow="-8" yWindow="-8" windowWidth="1936" windowHeight="1056" activeSheetId="2"/>
    <customWorkbookView name="mvitasovic - Personal View" guid="{FF88790F-B3A8-43E0-9E45-6D97494C5053}" mergeInterval="0" personalView="1" maximized="1" xWindow="-9" yWindow="-9" windowWidth="1938" windowHeight="1048" activeSheetId="2" showComments="commIndAndComment"/>
    <customWorkbookView name="Jeromela Ivona - osobni prikaz" guid="{BB617566-3828-4C3D-AB9B-35BC2FCDB5B0}" mergeInterval="0" personalView="1" maximized="1" xWindow="-8" yWindow="-8" windowWidth="1936" windowHeight="1056" activeSheetId="2"/>
    <customWorkbookView name="dsain - osobni prikaz" guid="{BCE9FA17-35E0-4EF6-A8B6-8E2608EDD933}" mergeInterval="0" personalView="1" maximized="1" xWindow="-8" yWindow="-8" windowWidth="1936" windowHeight="1056" activeSheetId="1"/>
    <customWorkbookView name="Igor Fabris - Personal View" guid="{287BB99E-4494-4C80-9BF5-A16ED9F406F9}" mergeInterval="0" personalView="1" maximized="1" xWindow="1" yWindow="1" windowWidth="1276" windowHeight="794" activeSheetId="1"/>
    <customWorkbookView name="lkrajcer - Osobni pogled" guid="{03445B5C-49D0-440B-BC0D-86CAF9BBA1EB}" mergeInterval="0" personalView="1" maximized="1" xWindow="1" yWindow="1" windowWidth="1280" windowHeight="794" activeSheetId="1" showComments="commIndAndComment"/>
    <customWorkbookView name="bbatelic - Personal View" guid="{D11D6AA0-EDFE-4E07-8ADC-865141EACEB2}" mergeInterval="0" personalView="1" maximized="1" xWindow="1" yWindow="1" windowWidth="1276" windowHeight="804" activeSheetId="1"/>
    <customWorkbookView name="Katja Škopac Koroman - Personal View" guid="{FCC78B18-1C4A-4200-9EB7-014DEC4CEC97}" mergeInterval="0" personalView="1" maximized="1" xWindow="1" yWindow="1" windowWidth="1276" windowHeight="729" activeSheetId="1"/>
    <customWorkbookView name="rocnik - Personal View" guid="{1285AB19-9522-4B0A-BEC0-749BF7FEE887}" mergeInterval="0" personalView="1" maximized="1" xWindow="1" yWindow="1" windowWidth="1020" windowHeight="501" activeSheetId="1"/>
    <customWorkbookView name="szmak - Osobni pogled" guid="{B1D981AC-BF34-4C8C-9AD3-B7F961F3C03B}" mergeInterval="0" personalView="1" maximized="1" xWindow="1" yWindow="1" windowWidth="1276" windowHeight="712" activeSheetId="1"/>
    <customWorkbookView name="Škopac Koroman Katja - Personal View" guid="{39A49891-94B4-414B-A9AD-C01B17B74E79}" mergeInterval="0" personalView="1" maximized="1" xWindow="-8" yWindow="-8" windowWidth="1936" windowHeight="1056" activeSheetId="2"/>
    <customWorkbookView name="Lupetina Zlatko - osobni prikaz" guid="{97396480-5B3E-4A9E-BB40-B99AB722DD30}" mergeInterval="0" personalView="1" maximized="1" xWindow="-8" yWindow="-8" windowWidth="1936" windowHeight="1056" activeSheetId="2"/>
    <customWorkbookView name="Krajcer Loredana - osobni prikaz" guid="{E484E9C8-F582-43DB-A3E8-CC9CCF25D393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M54" i="2" l="1"/>
  <c r="F54" i="2"/>
  <c r="E54" i="2"/>
  <c r="M53" i="2"/>
  <c r="F53" i="2"/>
  <c r="E53" i="2"/>
  <c r="L52" i="2"/>
  <c r="K52" i="2"/>
  <c r="J52" i="2"/>
  <c r="I52" i="2"/>
  <c r="H52" i="2"/>
  <c r="G52" i="2"/>
  <c r="D52" i="2"/>
  <c r="C52" i="2"/>
  <c r="M51" i="2"/>
  <c r="F51" i="2"/>
  <c r="E51" i="2"/>
  <c r="M50" i="2"/>
  <c r="F50" i="2"/>
  <c r="E50" i="2"/>
  <c r="M49" i="2"/>
  <c r="F49" i="2"/>
  <c r="E49" i="2"/>
  <c r="L48" i="2"/>
  <c r="K48" i="2"/>
  <c r="J48" i="2"/>
  <c r="I48" i="2"/>
  <c r="H48" i="2"/>
  <c r="G48" i="2"/>
  <c r="D48" i="2"/>
  <c r="M47" i="2"/>
  <c r="F47" i="2"/>
  <c r="E47" i="2"/>
  <c r="M46" i="2"/>
  <c r="F46" i="2"/>
  <c r="E46" i="2"/>
  <c r="M45" i="2"/>
  <c r="F45" i="2"/>
  <c r="C45" i="2"/>
  <c r="C48" i="2" s="1"/>
  <c r="L43" i="2"/>
  <c r="K43" i="2"/>
  <c r="J43" i="2"/>
  <c r="I43" i="2"/>
  <c r="H43" i="2"/>
  <c r="G43" i="2"/>
  <c r="D43" i="2"/>
  <c r="C43" i="2"/>
  <c r="M42" i="2"/>
  <c r="F42" i="2"/>
  <c r="E42" i="2"/>
  <c r="M41" i="2"/>
  <c r="F41" i="2"/>
  <c r="E41" i="2"/>
  <c r="M40" i="2"/>
  <c r="F40" i="2"/>
  <c r="E40" i="2"/>
  <c r="M39" i="2"/>
  <c r="F39" i="2"/>
  <c r="E39" i="2"/>
  <c r="M38" i="2"/>
  <c r="F38" i="2"/>
  <c r="E38" i="2"/>
  <c r="M37" i="2"/>
  <c r="F37" i="2"/>
  <c r="E37" i="2"/>
  <c r="M36" i="2"/>
  <c r="F36" i="2"/>
  <c r="E36" i="2"/>
  <c r="L34" i="2"/>
  <c r="K34" i="2"/>
  <c r="J34" i="2"/>
  <c r="I34" i="2"/>
  <c r="H34" i="2"/>
  <c r="G34" i="2"/>
  <c r="D34" i="2"/>
  <c r="M33" i="2"/>
  <c r="F33" i="2"/>
  <c r="C33" i="2"/>
  <c r="E33" i="2" s="1"/>
  <c r="M32" i="2"/>
  <c r="F32" i="2"/>
  <c r="C32" i="2"/>
  <c r="C34" i="2" s="1"/>
  <c r="M31" i="2"/>
  <c r="F31" i="2"/>
  <c r="E31" i="2"/>
  <c r="L30" i="2"/>
  <c r="L35" i="2" s="1"/>
  <c r="K30" i="2"/>
  <c r="J30" i="2"/>
  <c r="J35" i="2" s="1"/>
  <c r="I30" i="2"/>
  <c r="I35" i="2" s="1"/>
  <c r="H30" i="2"/>
  <c r="G30" i="2"/>
  <c r="G35" i="2" s="1"/>
  <c r="D30" i="2"/>
  <c r="D35" i="2" s="1"/>
  <c r="C30" i="2"/>
  <c r="M29" i="2"/>
  <c r="F29" i="2"/>
  <c r="E29" i="2"/>
  <c r="M28" i="2"/>
  <c r="F28" i="2"/>
  <c r="E28" i="2"/>
  <c r="M27" i="2"/>
  <c r="F27" i="2"/>
  <c r="E27" i="2"/>
  <c r="L25" i="2"/>
  <c r="K25" i="2"/>
  <c r="J25" i="2"/>
  <c r="I25" i="2"/>
  <c r="H25" i="2"/>
  <c r="G25" i="2"/>
  <c r="D25" i="2"/>
  <c r="C25" i="2"/>
  <c r="M24" i="2"/>
  <c r="F24" i="2"/>
  <c r="E24" i="2"/>
  <c r="M23" i="2"/>
  <c r="F23" i="2"/>
  <c r="E23" i="2"/>
  <c r="M22" i="2"/>
  <c r="F22" i="2"/>
  <c r="M21" i="2"/>
  <c r="K20" i="2"/>
  <c r="J20" i="2"/>
  <c r="I20" i="2"/>
  <c r="H20" i="2"/>
  <c r="G20" i="2"/>
  <c r="D20" i="2"/>
  <c r="M19" i="2"/>
  <c r="F19" i="2"/>
  <c r="E19" i="2"/>
  <c r="M18" i="2"/>
  <c r="F18" i="2"/>
  <c r="C18" i="2"/>
  <c r="E18" i="2" s="1"/>
  <c r="E17" i="2"/>
  <c r="L16" i="2"/>
  <c r="L20" i="2" s="1"/>
  <c r="F16" i="2"/>
  <c r="E16" i="2"/>
  <c r="M15" i="2"/>
  <c r="F15" i="2"/>
  <c r="C15" i="2"/>
  <c r="C20" i="2" s="1"/>
  <c r="L14" i="2"/>
  <c r="K14" i="2"/>
  <c r="J14" i="2"/>
  <c r="I14" i="2"/>
  <c r="H14" i="2"/>
  <c r="G14" i="2"/>
  <c r="D14" i="2"/>
  <c r="C14" i="2"/>
  <c r="M13" i="2"/>
  <c r="M14" i="2" s="1"/>
  <c r="F13" i="2"/>
  <c r="F14" i="2" s="1"/>
  <c r="E13" i="2"/>
  <c r="E14" i="2" s="1"/>
  <c r="K12" i="2"/>
  <c r="J12" i="2"/>
  <c r="I12" i="2"/>
  <c r="C12" i="2"/>
  <c r="C26" i="2" s="1"/>
  <c r="L11" i="2"/>
  <c r="M11" i="2" s="1"/>
  <c r="H11" i="2"/>
  <c r="H12" i="2" s="1"/>
  <c r="G11" i="2"/>
  <c r="G12" i="2" s="1"/>
  <c r="G26" i="2" s="1"/>
  <c r="D11" i="2"/>
  <c r="F11" i="2" s="1"/>
  <c r="M10" i="2"/>
  <c r="F10" i="2"/>
  <c r="E10" i="2"/>
  <c r="M9" i="2"/>
  <c r="F9" i="2"/>
  <c r="E9" i="2"/>
  <c r="K8" i="2"/>
  <c r="J8" i="2"/>
  <c r="I8" i="2"/>
  <c r="H8" i="2"/>
  <c r="G8" i="2"/>
  <c r="D8" i="2"/>
  <c r="C8" i="2"/>
  <c r="M7" i="2"/>
  <c r="F7" i="2"/>
  <c r="E7" i="2"/>
  <c r="L6" i="2"/>
  <c r="L8" i="2" s="1"/>
  <c r="F6" i="2"/>
  <c r="E6" i="2"/>
  <c r="M5" i="2"/>
  <c r="F5" i="2"/>
  <c r="E5" i="2"/>
  <c r="M4" i="2"/>
  <c r="F4" i="2"/>
  <c r="E4" i="2"/>
  <c r="M3" i="2"/>
  <c r="F3" i="2"/>
  <c r="E3" i="2"/>
  <c r="E30" i="2" l="1"/>
  <c r="M34" i="2"/>
  <c r="M35" i="2" s="1"/>
  <c r="G44" i="2"/>
  <c r="G55" i="2" s="1"/>
  <c r="K44" i="2"/>
  <c r="E25" i="2"/>
  <c r="I44" i="2"/>
  <c r="I55" i="2" s="1"/>
  <c r="F25" i="2"/>
  <c r="F30" i="2"/>
  <c r="C35" i="2"/>
  <c r="C44" i="2" s="1"/>
  <c r="E8" i="2"/>
  <c r="F34" i="2"/>
  <c r="F43" i="2"/>
  <c r="F52" i="2"/>
  <c r="E15" i="2"/>
  <c r="E20" i="2" s="1"/>
  <c r="E21" i="2" s="1"/>
  <c r="E11" i="2"/>
  <c r="I26" i="2"/>
  <c r="M16" i="2"/>
  <c r="M20" i="2" s="1"/>
  <c r="M25" i="2"/>
  <c r="E52" i="2"/>
  <c r="H35" i="2"/>
  <c r="F48" i="2"/>
  <c r="F8" i="2"/>
  <c r="M6" i="2"/>
  <c r="M8" i="2" s="1"/>
  <c r="M43" i="2"/>
  <c r="F20" i="2"/>
  <c r="E43" i="2"/>
  <c r="M52" i="2"/>
  <c r="K26" i="2"/>
  <c r="J26" i="2"/>
  <c r="J44" i="2" s="1"/>
  <c r="J55" i="2" s="1"/>
  <c r="M48" i="2"/>
  <c r="M30" i="2"/>
  <c r="K35" i="2"/>
  <c r="H26" i="2"/>
  <c r="H44" i="2" s="1"/>
  <c r="F35" i="2"/>
  <c r="D12" i="2"/>
  <c r="L12" i="2"/>
  <c r="L26" i="2" s="1"/>
  <c r="E32" i="2"/>
  <c r="E34" i="2" s="1"/>
  <c r="E35" i="2" s="1"/>
  <c r="E45" i="2"/>
  <c r="E48" i="2" s="1"/>
  <c r="E12" i="2"/>
  <c r="L44" i="2" l="1"/>
  <c r="L55" i="2" s="1"/>
  <c r="C55" i="2"/>
  <c r="H55" i="2"/>
  <c r="M12" i="2"/>
  <c r="M26" i="2" s="1"/>
  <c r="K55" i="2"/>
  <c r="E26" i="2"/>
  <c r="D26" i="2"/>
  <c r="F12" i="2"/>
  <c r="F26" i="2" s="1"/>
  <c r="D44" i="2" l="1"/>
  <c r="D55" i="2" s="1"/>
  <c r="E55" i="2"/>
  <c r="E44" i="2"/>
  <c r="M44" i="2"/>
  <c r="M55" i="2" s="1"/>
  <c r="F44" i="2"/>
  <c r="F55" i="2" s="1"/>
</calcChain>
</file>

<file path=xl/sharedStrings.xml><?xml version="1.0" encoding="utf-8"?>
<sst xmlns="http://schemas.openxmlformats.org/spreadsheetml/2006/main" count="108" uniqueCount="106">
  <si>
    <t>Konto</t>
  </si>
  <si>
    <t>Dospjela</t>
  </si>
  <si>
    <t>Nedospjela</t>
  </si>
  <si>
    <t>UKUPNO OVRHE</t>
  </si>
  <si>
    <t>1</t>
  </si>
  <si>
    <t>1613102</t>
  </si>
  <si>
    <t>Porez na kuće za odmor</t>
  </si>
  <si>
    <t>1614602</t>
  </si>
  <si>
    <t>Porez na tvrtku ili naziv</t>
  </si>
  <si>
    <t>1614301</t>
  </si>
  <si>
    <t xml:space="preserve">Porez na potrošnju </t>
  </si>
  <si>
    <t>Porez na korištenje javnih površina</t>
  </si>
  <si>
    <t>161</t>
  </si>
  <si>
    <t>Ukupno potraživanja za poreze</t>
  </si>
  <si>
    <t>1641901</t>
  </si>
  <si>
    <t>Potraživanja po osnovi naknade za zbrinjavanje kom. otpada na Kaštjunu</t>
  </si>
  <si>
    <t>Potraživanja za Ugovore o financiranju-stvarni troškovi gradnje</t>
  </si>
  <si>
    <t>1641</t>
  </si>
  <si>
    <t>Potraživanja za prihode od financijske imovine-knjiga izlaznih računa</t>
  </si>
  <si>
    <t>1642101</t>
  </si>
  <si>
    <t>Potraživanja za koncesije-pom.dobro</t>
  </si>
  <si>
    <t>16421</t>
  </si>
  <si>
    <t>Potraživanja za dane koncesije</t>
  </si>
  <si>
    <t>1642201</t>
  </si>
  <si>
    <t>Potraživanje za stanarinu-najam</t>
  </si>
  <si>
    <t>1642203</t>
  </si>
  <si>
    <t>1642204</t>
  </si>
  <si>
    <t>Potraživanja za zakup poslovnog prostora</t>
  </si>
  <si>
    <t>16422</t>
  </si>
  <si>
    <t>Potraživanja od zakupa i iznajmljivanja imovine</t>
  </si>
  <si>
    <t>16423</t>
  </si>
  <si>
    <t>Potraživanja za naknade za korištenje nefinancijske imovine</t>
  </si>
  <si>
    <t>16429002</t>
  </si>
  <si>
    <t>16429003</t>
  </si>
  <si>
    <t>16429</t>
  </si>
  <si>
    <t>Potraživanja za ostale prihode od nefinancijske imovine</t>
  </si>
  <si>
    <t>164</t>
  </si>
  <si>
    <t>Potraživanja za prihode od imovine</t>
  </si>
  <si>
    <t>1652601</t>
  </si>
  <si>
    <t>Potraživanja od APN-a</t>
  </si>
  <si>
    <t>1652604</t>
  </si>
  <si>
    <t>1652</t>
  </si>
  <si>
    <t>Potraživanja za prihode po posebnim propisima</t>
  </si>
  <si>
    <t>1653300</t>
  </si>
  <si>
    <t>1653200</t>
  </si>
  <si>
    <t>Potraživanja za komunalnu naknadu</t>
  </si>
  <si>
    <t>1653100</t>
  </si>
  <si>
    <t>Potraživanja za komunalni doprinos</t>
  </si>
  <si>
    <t>1653</t>
  </si>
  <si>
    <t>Potraživanja za komunalne doprinose i naknade</t>
  </si>
  <si>
    <t>165</t>
  </si>
  <si>
    <t>Potraživanja za upravne i administrativne pristojbe, pristojbe po posebnim propisima</t>
  </si>
  <si>
    <t>16815000</t>
  </si>
  <si>
    <t>Potraživanja za kazne za nepropisno parkirana vozila</t>
  </si>
  <si>
    <t>16815001</t>
  </si>
  <si>
    <t>168</t>
  </si>
  <si>
    <t>Potraživanja za kazne i upravne mjere</t>
  </si>
  <si>
    <t>16</t>
  </si>
  <si>
    <t>Potraživanja za prihode poslovanja</t>
  </si>
  <si>
    <t>Potraživanja od prodaje nekretnina-poslovni prostori</t>
  </si>
  <si>
    <t>Potraživanja od prodaje nekretnina-zemljište</t>
  </si>
  <si>
    <t>17</t>
  </si>
  <si>
    <t>Potraživanja od prodaje nefinancijske imovine</t>
  </si>
  <si>
    <t>1291101</t>
  </si>
  <si>
    <t>1292104</t>
  </si>
  <si>
    <t>Ostala nespomenuta potraživanja</t>
  </si>
  <si>
    <t>Potraživanja iz ranijih godina dospjela</t>
  </si>
  <si>
    <t>Prijavljeno u stečaj ili likvidaciju-saldo</t>
  </si>
  <si>
    <t>Prijavljeno u postupak predstečajne nagodbe-saldo</t>
  </si>
  <si>
    <t>Potraživanja za naknadu za uređenje voda-stambeni pr.</t>
  </si>
  <si>
    <t xml:space="preserve">Potraživanja za naknadu za priključke </t>
  </si>
  <si>
    <t>Potraživanja za kazne za parkirališta</t>
  </si>
  <si>
    <t>Grad Pula - potraživanja za bolovanje</t>
  </si>
  <si>
    <t>1683102</t>
  </si>
  <si>
    <t>Potraživanja za ostale prihode - parnični troškovi</t>
  </si>
  <si>
    <t>1683103</t>
  </si>
  <si>
    <t>Potraživanja za ostale prihode - presuda Monte Zaro</t>
  </si>
  <si>
    <t>SVEUKUPNO</t>
  </si>
  <si>
    <t>1681600</t>
  </si>
  <si>
    <t>161340</t>
  </si>
  <si>
    <t>Potraživanja od prodaje stanova obročne otplate i licit</t>
  </si>
  <si>
    <t xml:space="preserve">Kazne po prekršajnom nalogu-Porezna uprava                                     </t>
  </si>
  <si>
    <t>1642207</t>
  </si>
  <si>
    <t>Potraživanja za naknadu za uređenje voda-zakupci</t>
  </si>
  <si>
    <t>Potraživanja za zakup javnih površina</t>
  </si>
  <si>
    <t xml:space="preserve">Potraživanja za naknadu za uređenje voda-poslovni pr. </t>
  </si>
  <si>
    <t xml:space="preserve">Ostala potraživanja </t>
  </si>
  <si>
    <t>Opis</t>
  </si>
  <si>
    <t>13 (9+10+11+12)</t>
  </si>
  <si>
    <t xml:space="preserve">Porez na promet nekretnina </t>
  </si>
  <si>
    <t xml:space="preserve">Potraživanja za spomeničku rentu </t>
  </si>
  <si>
    <t>Potraživanja (stanje 30.06.25.)</t>
  </si>
  <si>
    <t>Potraživanja tekuće 2025. godine dospjela</t>
  </si>
  <si>
    <t>Poslane opomene u 2025.</t>
  </si>
  <si>
    <t>Mjenice i zadužnice
u 2025 - saldo</t>
  </si>
  <si>
    <t>Ovrhe saldo
30.06.2025.</t>
  </si>
  <si>
    <t>1292105</t>
  </si>
  <si>
    <t>Potraživanja od zaposlenih</t>
  </si>
  <si>
    <t>Potraživanja za više plaćene poreze i doprinose</t>
  </si>
  <si>
    <t>Potraživanja za zakup javnih površina-Urbani vrtovi</t>
  </si>
  <si>
    <t xml:space="preserve">Potraživanja za naknadu za dozvolu na pomorskom dobru </t>
  </si>
  <si>
    <t>Ostala potraživanja za usluge Grada Pule-knjiga IRA</t>
  </si>
  <si>
    <t>Naknada za zadržavanje bespravno izgrađenih zgrada u prostoru</t>
  </si>
  <si>
    <t>Potraživanje proračuna za povrat sredstava PK u proračun-Hzzo</t>
  </si>
  <si>
    <t xml:space="preserve">Potraživanja za ostale prihode - Poduzetnik 2024 </t>
  </si>
  <si>
    <t>Potraživanja za ostale prihode -poslovni udjeli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</si>
</sst>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0" fontId="4" fillId="0" borderId="0" xfId="0" applyFont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4" fontId="4" fillId="3" borderId="1" xfId="0" applyNumberFormat="1" applyFont="1" applyFill="1" applyBorder="1"/>
    <xf numFmtId="0" fontId="4" fillId="3" borderId="0" xfId="0" applyFont="1" applyFill="1"/>
    <xf numFmtId="4" fontId="4" fillId="0" borderId="0" xfId="0" applyNumberFormat="1" applyFon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66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50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D8D81D1-5B3D-4896-B9E0-2066B51FAB7D}" diskRevisions="1" revisionId="8118" version="95">
  <header guid="{CD8D81D1-5B3D-4896-B9E0-2066B51FAB7D}" dateTime="2025-10-01T08:12:52" maxSheetId="5" userName="Batelić Barbara" r:id="rId503">
    <sheetIdMap count="4">
      <sheetId val="2"/>
      <sheetId val="1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081A41F-167C-4D41-9892-EC27ABA6EA65}" action="delete"/>
  <rdn rId="0" localSheetId="2" customView="1" name="Z_E081A41F_167C_4D41_9892_EC27ABA6EA65_.wvu.PrintArea" hidden="1" oldHidden="1">
    <formula>'POTR. 30.06.2025'!$A$1:$M$55</formula>
    <oldFormula>'POTR. 30.06.2025'!$A$1:$M$55</oldFormula>
  </rdn>
  <rdn rId="0" localSheetId="2" customView="1" name="Z_E081A41F_167C_4D41_9892_EC27ABA6EA65_.wvu.PrintTitles" hidden="1" oldHidden="1">
    <formula>'POTR. 30.06.2025'!$1:$1</formula>
    <oldFormula>'POTR. 30.06.2025'!$1:$1</oldFormula>
  </rdn>
  <rcv guid="{E081A41F-167C-4D41-9892-EC27ABA6EA6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13" Type="http://schemas.openxmlformats.org/officeDocument/2006/relationships/printerSettings" Target="../printerSettings/printerSettings21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12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11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13.bin"/><Relationship Id="rId15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2.bin"/><Relationship Id="rId9" Type="http://schemas.openxmlformats.org/officeDocument/2006/relationships/printerSettings" Target="../printerSettings/printerSettings17.bin"/><Relationship Id="rId14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.bin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7.bin"/><Relationship Id="rId9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82A3-B4E5-4288-9347-46F3EC8FB880}">
  <dimension ref="A1:M61"/>
  <sheetViews>
    <sheetView tabSelected="1"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K19" sqref="K19"/>
    </sheetView>
  </sheetViews>
  <sheetFormatPr defaultColWidth="8.88671875" defaultRowHeight="13.2" x14ac:dyDescent="0.25"/>
  <cols>
    <col min="1" max="1" width="9" style="17" bestFit="1" customWidth="1"/>
    <col min="2" max="2" width="58.21875" style="18" customWidth="1"/>
    <col min="3" max="4" width="12.33203125" style="10" bestFit="1" customWidth="1"/>
    <col min="5" max="5" width="10" style="10" bestFit="1" customWidth="1"/>
    <col min="6" max="6" width="12.33203125" style="10" bestFit="1" customWidth="1"/>
    <col min="7" max="8" width="11.33203125" style="10" bestFit="1" customWidth="1"/>
    <col min="9" max="10" width="11.6640625" style="10" bestFit="1" customWidth="1"/>
    <col min="11" max="11" width="12.33203125" style="10" bestFit="1" customWidth="1"/>
    <col min="12" max="12" width="11.33203125" style="10" bestFit="1" customWidth="1"/>
    <col min="13" max="13" width="15.21875" style="10" bestFit="1" customWidth="1"/>
    <col min="14" max="16384" width="8.88671875" style="10"/>
  </cols>
  <sheetData>
    <row r="1" spans="1:13" s="3" customFormat="1" ht="66" x14ac:dyDescent="0.25">
      <c r="A1" s="2" t="s">
        <v>0</v>
      </c>
      <c r="B1" s="2" t="s">
        <v>87</v>
      </c>
      <c r="C1" s="2" t="s">
        <v>91</v>
      </c>
      <c r="D1" s="2" t="s">
        <v>1</v>
      </c>
      <c r="E1" s="2" t="s">
        <v>2</v>
      </c>
      <c r="F1" s="2" t="s">
        <v>66</v>
      </c>
      <c r="G1" s="2" t="s">
        <v>92</v>
      </c>
      <c r="H1" s="2" t="s">
        <v>93</v>
      </c>
      <c r="I1" s="2" t="s">
        <v>67</v>
      </c>
      <c r="J1" s="2" t="s">
        <v>68</v>
      </c>
      <c r="K1" s="2" t="s">
        <v>94</v>
      </c>
      <c r="L1" s="2" t="s">
        <v>95</v>
      </c>
      <c r="M1" s="2" t="s">
        <v>3</v>
      </c>
    </row>
    <row r="2" spans="1:13" s="6" customFormat="1" x14ac:dyDescent="0.25">
      <c r="A2" s="5" t="s">
        <v>4</v>
      </c>
      <c r="B2" s="5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 t="s">
        <v>88</v>
      </c>
    </row>
    <row r="3" spans="1:13" x14ac:dyDescent="0.25">
      <c r="A3" s="7" t="s">
        <v>5</v>
      </c>
      <c r="B3" s="8" t="s">
        <v>6</v>
      </c>
      <c r="C3" s="9">
        <v>161574.79999999999</v>
      </c>
      <c r="D3" s="9">
        <v>91605.759999999995</v>
      </c>
      <c r="E3" s="9">
        <f>C3-D3</f>
        <v>69969.039999999994</v>
      </c>
      <c r="F3" s="9">
        <f>D3-G3</f>
        <v>88818.01999999999</v>
      </c>
      <c r="G3" s="9">
        <v>2787.74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f>SUM(I3:L3)</f>
        <v>0</v>
      </c>
    </row>
    <row r="4" spans="1:13" x14ac:dyDescent="0.25">
      <c r="A4" s="7" t="s">
        <v>7</v>
      </c>
      <c r="B4" s="8" t="s">
        <v>8</v>
      </c>
      <c r="C4" s="9">
        <v>47423.29</v>
      </c>
      <c r="D4" s="9">
        <v>47423.29</v>
      </c>
      <c r="E4" s="9">
        <f t="shared" ref="E4:E51" si="0">C4-D4</f>
        <v>0</v>
      </c>
      <c r="F4" s="9">
        <f>D4-G4</f>
        <v>47095.040000000001</v>
      </c>
      <c r="G4" s="9">
        <v>328.25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f t="shared" ref="M4:M51" si="1">SUM(I4:L4)</f>
        <v>0</v>
      </c>
    </row>
    <row r="5" spans="1:13" x14ac:dyDescent="0.25">
      <c r="A5" s="7" t="s">
        <v>9</v>
      </c>
      <c r="B5" s="8" t="s">
        <v>10</v>
      </c>
      <c r="C5" s="9">
        <v>60636.93</v>
      </c>
      <c r="D5" s="9">
        <v>60636.93</v>
      </c>
      <c r="E5" s="9">
        <f t="shared" si="0"/>
        <v>0</v>
      </c>
      <c r="F5" s="9">
        <f t="shared" ref="F5:F51" si="2">D5-G5</f>
        <v>38422.25</v>
      </c>
      <c r="G5" s="9">
        <v>22214.68</v>
      </c>
      <c r="H5" s="9">
        <v>0</v>
      </c>
      <c r="I5" s="9">
        <v>0</v>
      </c>
      <c r="J5" s="9">
        <v>550.76</v>
      </c>
      <c r="K5" s="9">
        <v>0</v>
      </c>
      <c r="L5" s="9">
        <v>11377.48</v>
      </c>
      <c r="M5" s="9">
        <f t="shared" si="1"/>
        <v>11928.24</v>
      </c>
    </row>
    <row r="6" spans="1:13" x14ac:dyDescent="0.25">
      <c r="A6" s="7">
        <v>1613101</v>
      </c>
      <c r="B6" s="8" t="s">
        <v>11</v>
      </c>
      <c r="C6" s="9">
        <v>161352.15</v>
      </c>
      <c r="D6" s="9">
        <v>161352.15</v>
      </c>
      <c r="E6" s="9">
        <f t="shared" si="0"/>
        <v>0</v>
      </c>
      <c r="F6" s="9">
        <f t="shared" si="2"/>
        <v>37267.64</v>
      </c>
      <c r="G6" s="9">
        <v>124084.51</v>
      </c>
      <c r="H6" s="9">
        <v>0</v>
      </c>
      <c r="I6" s="9">
        <v>400.32</v>
      </c>
      <c r="J6" s="9">
        <v>0</v>
      </c>
      <c r="K6" s="9">
        <v>0</v>
      </c>
      <c r="L6" s="9">
        <f>35611.28+4898.21</f>
        <v>40509.49</v>
      </c>
      <c r="M6" s="9">
        <f t="shared" si="1"/>
        <v>40909.81</v>
      </c>
    </row>
    <row r="7" spans="1:13" x14ac:dyDescent="0.25">
      <c r="A7" s="7" t="s">
        <v>79</v>
      </c>
      <c r="B7" s="8" t="s">
        <v>89</v>
      </c>
      <c r="C7" s="9">
        <v>710260.97</v>
      </c>
      <c r="D7" s="9">
        <v>710260.97</v>
      </c>
      <c r="E7" s="9">
        <f t="shared" si="0"/>
        <v>0</v>
      </c>
      <c r="F7" s="9">
        <f t="shared" si="2"/>
        <v>612521.91999999993</v>
      </c>
      <c r="G7" s="9">
        <v>97739.05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f t="shared" si="1"/>
        <v>0</v>
      </c>
    </row>
    <row r="8" spans="1:13" s="3" customFormat="1" x14ac:dyDescent="0.25">
      <c r="A8" s="11" t="s">
        <v>12</v>
      </c>
      <c r="B8" s="12" t="s">
        <v>13</v>
      </c>
      <c r="C8" s="13">
        <f>SUM(C3:C7)</f>
        <v>1141248.1400000001</v>
      </c>
      <c r="D8" s="13">
        <f t="shared" ref="D8:M8" si="3">SUM(D3:D7)</f>
        <v>1071279.1000000001</v>
      </c>
      <c r="E8" s="13">
        <f t="shared" si="3"/>
        <v>69969.039999999994</v>
      </c>
      <c r="F8" s="13">
        <f t="shared" si="3"/>
        <v>824124.86999999988</v>
      </c>
      <c r="G8" s="13">
        <f t="shared" si="3"/>
        <v>247154.22999999998</v>
      </c>
      <c r="H8" s="13">
        <f t="shared" si="3"/>
        <v>0</v>
      </c>
      <c r="I8" s="13">
        <f t="shared" si="3"/>
        <v>400.32</v>
      </c>
      <c r="J8" s="13">
        <f t="shared" si="3"/>
        <v>550.76</v>
      </c>
      <c r="K8" s="13">
        <f t="shared" si="3"/>
        <v>0</v>
      </c>
      <c r="L8" s="13">
        <f t="shared" si="3"/>
        <v>51886.97</v>
      </c>
      <c r="M8" s="13">
        <f t="shared" si="3"/>
        <v>52838.049999999996</v>
      </c>
    </row>
    <row r="9" spans="1:13" x14ac:dyDescent="0.25">
      <c r="A9" s="7" t="s">
        <v>14</v>
      </c>
      <c r="B9" s="8" t="s">
        <v>15</v>
      </c>
      <c r="C9" s="9">
        <v>9207.58</v>
      </c>
      <c r="D9" s="9">
        <v>9207.58</v>
      </c>
      <c r="E9" s="9">
        <f t="shared" si="0"/>
        <v>0</v>
      </c>
      <c r="F9" s="9">
        <f t="shared" si="2"/>
        <v>9207.58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f t="shared" si="1"/>
        <v>0</v>
      </c>
    </row>
    <row r="10" spans="1:13" x14ac:dyDescent="0.25">
      <c r="A10" s="7" t="s">
        <v>14</v>
      </c>
      <c r="B10" s="8" t="s">
        <v>16</v>
      </c>
      <c r="C10" s="9">
        <v>167234.67000000001</v>
      </c>
      <c r="D10" s="9">
        <v>167234.67000000001</v>
      </c>
      <c r="E10" s="9">
        <f t="shared" si="0"/>
        <v>0</v>
      </c>
      <c r="F10" s="9">
        <f t="shared" si="2"/>
        <v>167234.67000000001</v>
      </c>
      <c r="G10" s="9">
        <v>0</v>
      </c>
      <c r="H10" s="9">
        <v>0</v>
      </c>
      <c r="I10" s="9">
        <v>167234.67000000001</v>
      </c>
      <c r="J10" s="9">
        <v>0</v>
      </c>
      <c r="K10" s="9">
        <v>0</v>
      </c>
      <c r="L10" s="9">
        <v>0</v>
      </c>
      <c r="M10" s="9">
        <f t="shared" si="1"/>
        <v>167234.67000000001</v>
      </c>
    </row>
    <row r="11" spans="1:13" x14ac:dyDescent="0.25">
      <c r="A11" s="7" t="s">
        <v>14</v>
      </c>
      <c r="B11" s="8" t="s">
        <v>101</v>
      </c>
      <c r="C11" s="9">
        <v>279448.21999999997</v>
      </c>
      <c r="D11" s="9">
        <f>11332.86+15361.61+180663.24+369.37+53.09+28.74+601.45+53.43+424.01+253.75+4.31+8467.26+3.54+173.81+941.28+600+54240.38+1250</f>
        <v>274822.13</v>
      </c>
      <c r="E11" s="9">
        <f t="shared" si="0"/>
        <v>4626.0899999999674</v>
      </c>
      <c r="F11" s="9">
        <f t="shared" si="2"/>
        <v>172329.57</v>
      </c>
      <c r="G11" s="9">
        <f>90331.62+938.3+1869.1+3.54+600+8750</f>
        <v>102492.56</v>
      </c>
      <c r="H11" s="9">
        <f>3766.2+2669.09+922.25+253.75</f>
        <v>7611.29</v>
      </c>
      <c r="I11" s="9">
        <v>0</v>
      </c>
      <c r="J11" s="9">
        <v>0</v>
      </c>
      <c r="K11" s="9">
        <v>0</v>
      </c>
      <c r="L11" s="9">
        <f>15361.61+90331.62+53.43+424.01</f>
        <v>106170.66999999998</v>
      </c>
      <c r="M11" s="9">
        <f t="shared" si="1"/>
        <v>106170.66999999998</v>
      </c>
    </row>
    <row r="12" spans="1:13" s="3" customFormat="1" ht="26.4" x14ac:dyDescent="0.25">
      <c r="A12" s="14" t="s">
        <v>17</v>
      </c>
      <c r="B12" s="15" t="s">
        <v>18</v>
      </c>
      <c r="C12" s="16">
        <f>SUM(C9:C11)</f>
        <v>455890.47</v>
      </c>
      <c r="D12" s="16">
        <f t="shared" ref="D12:L12" si="4">SUM(D9:D11)</f>
        <v>451264.38</v>
      </c>
      <c r="E12" s="9">
        <f t="shared" si="0"/>
        <v>4626.0899999999674</v>
      </c>
      <c r="F12" s="9">
        <f t="shared" si="2"/>
        <v>348771.82</v>
      </c>
      <c r="G12" s="16">
        <f t="shared" si="4"/>
        <v>102492.56</v>
      </c>
      <c r="H12" s="16">
        <f t="shared" si="4"/>
        <v>7611.29</v>
      </c>
      <c r="I12" s="16">
        <f t="shared" si="4"/>
        <v>167234.67000000001</v>
      </c>
      <c r="J12" s="16">
        <f t="shared" si="4"/>
        <v>0</v>
      </c>
      <c r="K12" s="16">
        <f t="shared" si="4"/>
        <v>0</v>
      </c>
      <c r="L12" s="16">
        <f t="shared" si="4"/>
        <v>106170.66999999998</v>
      </c>
      <c r="M12" s="9">
        <f t="shared" si="1"/>
        <v>273405.33999999997</v>
      </c>
    </row>
    <row r="13" spans="1:13" x14ac:dyDescent="0.25">
      <c r="A13" s="7" t="s">
        <v>19</v>
      </c>
      <c r="B13" s="8" t="s">
        <v>20</v>
      </c>
      <c r="C13" s="9">
        <v>14551.39</v>
      </c>
      <c r="D13" s="9">
        <v>4995.34</v>
      </c>
      <c r="E13" s="9">
        <f t="shared" si="0"/>
        <v>9556.0499999999993</v>
      </c>
      <c r="F13" s="9">
        <f t="shared" si="2"/>
        <v>0</v>
      </c>
      <c r="G13" s="9">
        <v>4995.34</v>
      </c>
      <c r="H13" s="9">
        <v>0</v>
      </c>
      <c r="I13" s="9">
        <v>0</v>
      </c>
      <c r="J13" s="9">
        <v>0</v>
      </c>
      <c r="K13" s="9">
        <v>0</v>
      </c>
      <c r="L13" s="9">
        <v>4995.34</v>
      </c>
      <c r="M13" s="9">
        <f t="shared" si="1"/>
        <v>4995.34</v>
      </c>
    </row>
    <row r="14" spans="1:13" s="3" customFormat="1" x14ac:dyDescent="0.25">
      <c r="A14" s="14" t="s">
        <v>21</v>
      </c>
      <c r="B14" s="15" t="s">
        <v>22</v>
      </c>
      <c r="C14" s="16">
        <f>SUM(C13)</f>
        <v>14551.39</v>
      </c>
      <c r="D14" s="16">
        <f t="shared" ref="D14:M14" si="5">SUM(D13)</f>
        <v>4995.34</v>
      </c>
      <c r="E14" s="16">
        <f t="shared" si="5"/>
        <v>9556.0499999999993</v>
      </c>
      <c r="F14" s="16">
        <f t="shared" si="5"/>
        <v>0</v>
      </c>
      <c r="G14" s="16">
        <f t="shared" si="5"/>
        <v>4995.34</v>
      </c>
      <c r="H14" s="16">
        <f t="shared" si="5"/>
        <v>0</v>
      </c>
      <c r="I14" s="16">
        <f t="shared" si="5"/>
        <v>0</v>
      </c>
      <c r="J14" s="16">
        <f t="shared" si="5"/>
        <v>0</v>
      </c>
      <c r="K14" s="16">
        <f t="shared" si="5"/>
        <v>0</v>
      </c>
      <c r="L14" s="16">
        <f t="shared" si="5"/>
        <v>4995.34</v>
      </c>
      <c r="M14" s="16">
        <f t="shared" si="5"/>
        <v>4995.34</v>
      </c>
    </row>
    <row r="15" spans="1:13" x14ac:dyDescent="0.25">
      <c r="A15" s="7" t="s">
        <v>23</v>
      </c>
      <c r="B15" s="8" t="s">
        <v>24</v>
      </c>
      <c r="C15" s="9">
        <f>174033.89+44567.68</f>
        <v>218601.57</v>
      </c>
      <c r="D15" s="9">
        <v>218601.57</v>
      </c>
      <c r="E15" s="9">
        <f t="shared" si="0"/>
        <v>0</v>
      </c>
      <c r="F15" s="9">
        <f t="shared" si="2"/>
        <v>196096.01</v>
      </c>
      <c r="G15" s="9">
        <v>22505.56</v>
      </c>
      <c r="H15" s="9">
        <v>11914.77</v>
      </c>
      <c r="I15" s="9">
        <v>0</v>
      </c>
      <c r="J15" s="9">
        <v>0</v>
      </c>
      <c r="K15" s="9">
        <v>0</v>
      </c>
      <c r="L15" s="9">
        <v>163178.45000000001</v>
      </c>
      <c r="M15" s="9">
        <f t="shared" si="1"/>
        <v>163178.45000000001</v>
      </c>
    </row>
    <row r="16" spans="1:13" x14ac:dyDescent="0.25">
      <c r="A16" s="7" t="s">
        <v>25</v>
      </c>
      <c r="B16" s="8" t="s">
        <v>84</v>
      </c>
      <c r="C16" s="9">
        <v>51690.15</v>
      </c>
      <c r="D16" s="9">
        <v>51690.15</v>
      </c>
      <c r="E16" s="9">
        <f t="shared" si="0"/>
        <v>0</v>
      </c>
      <c r="F16" s="9">
        <f t="shared" si="2"/>
        <v>51110.42</v>
      </c>
      <c r="G16" s="9">
        <v>579.73</v>
      </c>
      <c r="H16" s="9">
        <v>0</v>
      </c>
      <c r="I16" s="9">
        <v>0</v>
      </c>
      <c r="J16" s="9">
        <v>0</v>
      </c>
      <c r="K16" s="9">
        <v>0</v>
      </c>
      <c r="L16" s="9">
        <f>5023.56+23926.41</f>
        <v>28949.97</v>
      </c>
      <c r="M16" s="9">
        <f t="shared" si="1"/>
        <v>28949.97</v>
      </c>
    </row>
    <row r="17" spans="1:13" x14ac:dyDescent="0.25">
      <c r="A17" s="7">
        <v>1642215</v>
      </c>
      <c r="B17" s="8" t="s">
        <v>99</v>
      </c>
      <c r="C17" s="9">
        <v>3</v>
      </c>
      <c r="D17" s="9">
        <v>3</v>
      </c>
      <c r="E17" s="9">
        <f t="shared" si="0"/>
        <v>0</v>
      </c>
      <c r="F17" s="9">
        <v>3</v>
      </c>
      <c r="G17" s="9">
        <v>3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</row>
    <row r="18" spans="1:13" x14ac:dyDescent="0.25">
      <c r="A18" s="7" t="s">
        <v>26</v>
      </c>
      <c r="B18" s="8" t="s">
        <v>27</v>
      </c>
      <c r="C18" s="9">
        <f>960234.34+923741.65-217942.15</f>
        <v>1666033.84</v>
      </c>
      <c r="D18" s="9">
        <v>1666033.84</v>
      </c>
      <c r="E18" s="9">
        <f t="shared" si="0"/>
        <v>0</v>
      </c>
      <c r="F18" s="9">
        <f t="shared" si="2"/>
        <v>1522807.23</v>
      </c>
      <c r="G18" s="9">
        <v>143226.60999999999</v>
      </c>
      <c r="H18" s="9">
        <v>114500.76</v>
      </c>
      <c r="I18" s="9">
        <v>169349.43</v>
      </c>
      <c r="J18" s="9">
        <v>211321.08</v>
      </c>
      <c r="K18" s="9">
        <v>43263.99</v>
      </c>
      <c r="L18" s="9">
        <v>1100610.08</v>
      </c>
      <c r="M18" s="9">
        <f t="shared" si="1"/>
        <v>1524544.58</v>
      </c>
    </row>
    <row r="19" spans="1:13" x14ac:dyDescent="0.25">
      <c r="A19" s="7" t="s">
        <v>82</v>
      </c>
      <c r="B19" s="8" t="s">
        <v>83</v>
      </c>
      <c r="C19" s="9">
        <v>20153.849999999999</v>
      </c>
      <c r="D19" s="9">
        <v>20153.849999999999</v>
      </c>
      <c r="E19" s="9">
        <f t="shared" si="0"/>
        <v>0</v>
      </c>
      <c r="F19" s="9">
        <f t="shared" si="2"/>
        <v>20153.849999999999</v>
      </c>
      <c r="G19" s="9">
        <v>0</v>
      </c>
      <c r="H19" s="9">
        <v>20153.849999999999</v>
      </c>
      <c r="I19" s="9">
        <v>3590.92</v>
      </c>
      <c r="J19" s="9">
        <v>3584.48</v>
      </c>
      <c r="K19" s="9">
        <v>0</v>
      </c>
      <c r="L19" s="9">
        <v>11193.2</v>
      </c>
      <c r="M19" s="9">
        <f t="shared" si="1"/>
        <v>18368.599999999999</v>
      </c>
    </row>
    <row r="20" spans="1:13" s="3" customFormat="1" x14ac:dyDescent="0.25">
      <c r="A20" s="14" t="s">
        <v>28</v>
      </c>
      <c r="B20" s="15" t="s">
        <v>29</v>
      </c>
      <c r="C20" s="16">
        <f>SUM(C15:C19)</f>
        <v>1956482.4100000001</v>
      </c>
      <c r="D20" s="16">
        <f t="shared" ref="D20" si="6">SUM(D15:D19)</f>
        <v>1956482.4100000001</v>
      </c>
      <c r="E20" s="16">
        <f>SUM(E15:E19)</f>
        <v>0</v>
      </c>
      <c r="F20" s="16">
        <f t="shared" ref="F20:M20" si="7">SUM(F15:F19)</f>
        <v>1790170.51</v>
      </c>
      <c r="G20" s="16">
        <f t="shared" si="7"/>
        <v>166314.9</v>
      </c>
      <c r="H20" s="16">
        <f t="shared" si="7"/>
        <v>146569.38</v>
      </c>
      <c r="I20" s="16">
        <f t="shared" si="7"/>
        <v>172940.35</v>
      </c>
      <c r="J20" s="16">
        <f t="shared" si="7"/>
        <v>214905.56</v>
      </c>
      <c r="K20" s="16">
        <f t="shared" si="7"/>
        <v>43263.99</v>
      </c>
      <c r="L20" s="16">
        <f t="shared" si="7"/>
        <v>1303931.7</v>
      </c>
      <c r="M20" s="16">
        <f t="shared" si="7"/>
        <v>1735041.6</v>
      </c>
    </row>
    <row r="21" spans="1:13" s="3" customFormat="1" x14ac:dyDescent="0.25">
      <c r="A21" s="14" t="s">
        <v>30</v>
      </c>
      <c r="B21" s="15" t="s">
        <v>31</v>
      </c>
      <c r="C21" s="16">
        <v>1538602.61</v>
      </c>
      <c r="D21" s="16">
        <v>1538602.61</v>
      </c>
      <c r="E21" s="16">
        <f>SUM(E16:E20)</f>
        <v>0</v>
      </c>
      <c r="F21" s="16">
        <v>1538602.61</v>
      </c>
      <c r="G21" s="16">
        <v>0</v>
      </c>
      <c r="H21" s="16">
        <v>0</v>
      </c>
      <c r="I21" s="16">
        <v>736611.58</v>
      </c>
      <c r="J21" s="16">
        <v>0</v>
      </c>
      <c r="K21" s="16">
        <v>0</v>
      </c>
      <c r="L21" s="16">
        <v>7938.62</v>
      </c>
      <c r="M21" s="16">
        <f>SUM(I21:L21)</f>
        <v>744550.2</v>
      </c>
    </row>
    <row r="22" spans="1:13" x14ac:dyDescent="0.25">
      <c r="A22" s="7" t="s">
        <v>32</v>
      </c>
      <c r="B22" s="8" t="s">
        <v>90</v>
      </c>
      <c r="C22" s="9">
        <v>124909.53</v>
      </c>
      <c r="D22" s="9">
        <v>124650.71</v>
      </c>
      <c r="E22" s="9">
        <v>258.82</v>
      </c>
      <c r="F22" s="9">
        <f t="shared" si="2"/>
        <v>96991.540000000008</v>
      </c>
      <c r="G22" s="9">
        <v>27659.17</v>
      </c>
      <c r="H22" s="9">
        <v>43370.04</v>
      </c>
      <c r="I22" s="9">
        <v>6713.11</v>
      </c>
      <c r="J22" s="9">
        <v>13983.98</v>
      </c>
      <c r="K22" s="9">
        <v>0</v>
      </c>
      <c r="L22" s="9">
        <v>46848.24</v>
      </c>
      <c r="M22" s="9">
        <f t="shared" si="1"/>
        <v>67545.33</v>
      </c>
    </row>
    <row r="23" spans="1:13" x14ac:dyDescent="0.25">
      <c r="A23" s="7" t="s">
        <v>33</v>
      </c>
      <c r="B23" s="8" t="s">
        <v>102</v>
      </c>
      <c r="C23" s="9">
        <v>8104.33</v>
      </c>
      <c r="D23" s="9">
        <v>8104.33</v>
      </c>
      <c r="E23" s="9">
        <f t="shared" si="0"/>
        <v>0</v>
      </c>
      <c r="F23" s="9">
        <f t="shared" si="2"/>
        <v>8104.33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5751.19</v>
      </c>
      <c r="M23" s="9">
        <f t="shared" si="1"/>
        <v>5751.19</v>
      </c>
    </row>
    <row r="24" spans="1:13" x14ac:dyDescent="0.25">
      <c r="A24" s="7">
        <v>16429007</v>
      </c>
      <c r="B24" s="8" t="s">
        <v>100</v>
      </c>
      <c r="C24" s="9">
        <v>2830</v>
      </c>
      <c r="D24" s="9">
        <v>0</v>
      </c>
      <c r="E24" s="9">
        <f t="shared" si="0"/>
        <v>2830</v>
      </c>
      <c r="F24" s="9">
        <f t="shared" si="2"/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1"/>
        <v>0</v>
      </c>
    </row>
    <row r="25" spans="1:13" s="3" customFormat="1" x14ac:dyDescent="0.25">
      <c r="A25" s="14" t="s">
        <v>34</v>
      </c>
      <c r="B25" s="15" t="s">
        <v>35</v>
      </c>
      <c r="C25" s="16">
        <f t="shared" ref="C25:M25" si="8">SUM(C22:C24)</f>
        <v>135843.85999999999</v>
      </c>
      <c r="D25" s="16">
        <f t="shared" si="8"/>
        <v>132755.04</v>
      </c>
      <c r="E25" s="16">
        <f t="shared" si="8"/>
        <v>3088.82</v>
      </c>
      <c r="F25" s="16">
        <f t="shared" si="8"/>
        <v>105095.87000000001</v>
      </c>
      <c r="G25" s="16">
        <f t="shared" si="8"/>
        <v>27659.17</v>
      </c>
      <c r="H25" s="16">
        <f t="shared" si="8"/>
        <v>43370.04</v>
      </c>
      <c r="I25" s="16">
        <f t="shared" si="8"/>
        <v>6713.11</v>
      </c>
      <c r="J25" s="16">
        <f t="shared" si="8"/>
        <v>13983.98</v>
      </c>
      <c r="K25" s="16">
        <f t="shared" si="8"/>
        <v>0</v>
      </c>
      <c r="L25" s="16">
        <f t="shared" si="8"/>
        <v>52599.43</v>
      </c>
      <c r="M25" s="16">
        <f t="shared" si="8"/>
        <v>73296.52</v>
      </c>
    </row>
    <row r="26" spans="1:13" s="3" customFormat="1" x14ac:dyDescent="0.25">
      <c r="A26" s="11" t="s">
        <v>36</v>
      </c>
      <c r="B26" s="12" t="s">
        <v>37</v>
      </c>
      <c r="C26" s="13">
        <f t="shared" ref="C26:M26" si="9">C12+C14+C20+C21+C25</f>
        <v>4101370.7399999998</v>
      </c>
      <c r="D26" s="13">
        <f t="shared" si="9"/>
        <v>4084099.7800000003</v>
      </c>
      <c r="E26" s="13">
        <f t="shared" si="9"/>
        <v>17270.959999999966</v>
      </c>
      <c r="F26" s="13">
        <f t="shared" si="9"/>
        <v>3782640.8100000005</v>
      </c>
      <c r="G26" s="13">
        <f t="shared" si="9"/>
        <v>301461.96999999997</v>
      </c>
      <c r="H26" s="13">
        <f t="shared" si="9"/>
        <v>197550.71000000002</v>
      </c>
      <c r="I26" s="13">
        <f t="shared" si="9"/>
        <v>1083499.7100000002</v>
      </c>
      <c r="J26" s="13">
        <f t="shared" si="9"/>
        <v>228889.54</v>
      </c>
      <c r="K26" s="13">
        <f t="shared" si="9"/>
        <v>43263.99</v>
      </c>
      <c r="L26" s="13">
        <f t="shared" si="9"/>
        <v>1475635.76</v>
      </c>
      <c r="M26" s="13">
        <f t="shared" si="9"/>
        <v>2831289</v>
      </c>
    </row>
    <row r="27" spans="1:13" x14ac:dyDescent="0.25">
      <c r="A27" s="7" t="s">
        <v>38</v>
      </c>
      <c r="B27" s="8" t="s">
        <v>39</v>
      </c>
      <c r="C27" s="9">
        <v>414947.11</v>
      </c>
      <c r="D27" s="9">
        <v>0</v>
      </c>
      <c r="E27" s="9">
        <f t="shared" si="0"/>
        <v>414947.11</v>
      </c>
      <c r="F27" s="9">
        <f t="shared" si="2"/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f t="shared" si="1"/>
        <v>0</v>
      </c>
    </row>
    <row r="28" spans="1:13" x14ac:dyDescent="0.25">
      <c r="A28" s="7" t="s">
        <v>40</v>
      </c>
      <c r="B28" s="8" t="s">
        <v>69</v>
      </c>
      <c r="C28" s="9">
        <v>351147.04</v>
      </c>
      <c r="D28" s="9">
        <v>351147.04</v>
      </c>
      <c r="E28" s="9">
        <f t="shared" si="0"/>
        <v>0</v>
      </c>
      <c r="F28" s="9">
        <f>D28-G28</f>
        <v>275225.76</v>
      </c>
      <c r="G28" s="9">
        <v>75921.279999999999</v>
      </c>
      <c r="H28" s="9">
        <v>136841.79</v>
      </c>
      <c r="I28" s="9">
        <v>3679.64</v>
      </c>
      <c r="J28" s="9">
        <v>1582.24</v>
      </c>
      <c r="K28" s="9">
        <v>0</v>
      </c>
      <c r="L28" s="9">
        <v>249584.99</v>
      </c>
      <c r="M28" s="9">
        <f t="shared" si="1"/>
        <v>254846.87</v>
      </c>
    </row>
    <row r="29" spans="1:13" x14ac:dyDescent="0.25">
      <c r="A29" s="7">
        <v>1652605</v>
      </c>
      <c r="B29" s="8" t="s">
        <v>85</v>
      </c>
      <c r="C29" s="9">
        <v>1048539.57</v>
      </c>
      <c r="D29" s="9">
        <v>1048539.57</v>
      </c>
      <c r="E29" s="9">
        <f t="shared" si="0"/>
        <v>0</v>
      </c>
      <c r="F29" s="9">
        <f t="shared" si="2"/>
        <v>972476.87</v>
      </c>
      <c r="G29" s="9">
        <v>76062.7</v>
      </c>
      <c r="H29" s="9">
        <v>119320.78</v>
      </c>
      <c r="I29" s="9">
        <v>219653.23</v>
      </c>
      <c r="J29" s="9">
        <v>233095.35</v>
      </c>
      <c r="K29" s="9">
        <v>0</v>
      </c>
      <c r="L29" s="9">
        <v>492833.41</v>
      </c>
      <c r="M29" s="9">
        <f t="shared" si="1"/>
        <v>945581.99</v>
      </c>
    </row>
    <row r="30" spans="1:13" s="3" customFormat="1" x14ac:dyDescent="0.25">
      <c r="A30" s="14" t="s">
        <v>41</v>
      </c>
      <c r="B30" s="15" t="s">
        <v>42</v>
      </c>
      <c r="C30" s="16">
        <f>SUM(C27:C29)</f>
        <v>1814633.7199999997</v>
      </c>
      <c r="D30" s="16">
        <f t="shared" ref="D30:M30" si="10">SUM(D27:D29)</f>
        <v>1399686.6099999999</v>
      </c>
      <c r="E30" s="16">
        <f t="shared" si="10"/>
        <v>414947.11</v>
      </c>
      <c r="F30" s="16">
        <f t="shared" si="10"/>
        <v>1247702.6299999999</v>
      </c>
      <c r="G30" s="16">
        <f t="shared" si="10"/>
        <v>151983.97999999998</v>
      </c>
      <c r="H30" s="16">
        <f t="shared" si="10"/>
        <v>256162.57</v>
      </c>
      <c r="I30" s="16">
        <f t="shared" si="10"/>
        <v>223332.87000000002</v>
      </c>
      <c r="J30" s="16">
        <f t="shared" si="10"/>
        <v>234677.59</v>
      </c>
      <c r="K30" s="16">
        <f t="shared" si="10"/>
        <v>0</v>
      </c>
      <c r="L30" s="16">
        <f t="shared" si="10"/>
        <v>742418.39999999991</v>
      </c>
      <c r="M30" s="16">
        <f t="shared" si="10"/>
        <v>1200428.8599999999</v>
      </c>
    </row>
    <row r="31" spans="1:13" x14ac:dyDescent="0.25">
      <c r="A31" s="7" t="s">
        <v>43</v>
      </c>
      <c r="B31" s="8" t="s">
        <v>70</v>
      </c>
      <c r="C31" s="9">
        <v>78235.45</v>
      </c>
      <c r="D31" s="9">
        <v>78235.45</v>
      </c>
      <c r="E31" s="9">
        <f t="shared" si="0"/>
        <v>0</v>
      </c>
      <c r="F31" s="9">
        <f t="shared" si="2"/>
        <v>78235.45</v>
      </c>
      <c r="G31" s="9">
        <v>0</v>
      </c>
      <c r="H31" s="9">
        <v>0</v>
      </c>
      <c r="I31" s="9">
        <v>77998.25</v>
      </c>
      <c r="J31" s="9">
        <v>0</v>
      </c>
      <c r="K31" s="9">
        <v>0</v>
      </c>
      <c r="L31" s="9">
        <v>237.2</v>
      </c>
      <c r="M31" s="9">
        <f t="shared" si="1"/>
        <v>78235.45</v>
      </c>
    </row>
    <row r="32" spans="1:13" x14ac:dyDescent="0.25">
      <c r="A32" s="7" t="s">
        <v>44</v>
      </c>
      <c r="B32" s="8" t="s">
        <v>45</v>
      </c>
      <c r="C32" s="9">
        <f>6003664.09+1018.13</f>
        <v>6004682.2199999997</v>
      </c>
      <c r="D32" s="9">
        <v>6003664.0899999999</v>
      </c>
      <c r="E32" s="9">
        <f t="shared" si="0"/>
        <v>1018.1299999998882</v>
      </c>
      <c r="F32" s="9">
        <f t="shared" si="2"/>
        <v>5263018.33</v>
      </c>
      <c r="G32" s="9">
        <v>740645.76</v>
      </c>
      <c r="H32" s="9">
        <v>1036508.76</v>
      </c>
      <c r="I32" s="9">
        <v>1769400.49</v>
      </c>
      <c r="J32" s="9">
        <v>892368.61</v>
      </c>
      <c r="K32" s="9">
        <v>0</v>
      </c>
      <c r="L32" s="9">
        <v>2040373.4</v>
      </c>
      <c r="M32" s="9">
        <f t="shared" si="1"/>
        <v>4702142.5</v>
      </c>
    </row>
    <row r="33" spans="1:13" x14ac:dyDescent="0.25">
      <c r="A33" s="7" t="s">
        <v>46</v>
      </c>
      <c r="B33" s="8" t="s">
        <v>47</v>
      </c>
      <c r="C33" s="9">
        <f>661530.63+12864</f>
        <v>674394.63</v>
      </c>
      <c r="D33" s="9">
        <v>661530.63</v>
      </c>
      <c r="E33" s="9">
        <f t="shared" si="0"/>
        <v>12864</v>
      </c>
      <c r="F33" s="9">
        <f t="shared" si="2"/>
        <v>652353.19999999995</v>
      </c>
      <c r="G33" s="9">
        <v>9177.43</v>
      </c>
      <c r="H33" s="9">
        <v>222665.15</v>
      </c>
      <c r="I33" s="9">
        <v>149695.6</v>
      </c>
      <c r="J33" s="9">
        <v>0</v>
      </c>
      <c r="K33" s="9">
        <v>0</v>
      </c>
      <c r="L33" s="9">
        <v>503393.14</v>
      </c>
      <c r="M33" s="9">
        <f t="shared" si="1"/>
        <v>653088.74</v>
      </c>
    </row>
    <row r="34" spans="1:13" s="3" customFormat="1" x14ac:dyDescent="0.25">
      <c r="A34" s="14" t="s">
        <v>48</v>
      </c>
      <c r="B34" s="15" t="s">
        <v>49</v>
      </c>
      <c r="C34" s="16">
        <f>SUM(C31:C33)</f>
        <v>6757312.2999999998</v>
      </c>
      <c r="D34" s="16">
        <f t="shared" ref="D34:M34" si="11">SUM(D31:D33)</f>
        <v>6743430.1699999999</v>
      </c>
      <c r="E34" s="16">
        <f t="shared" si="11"/>
        <v>13882.129999999888</v>
      </c>
      <c r="F34" s="16">
        <f t="shared" si="11"/>
        <v>5993606.9800000004</v>
      </c>
      <c r="G34" s="16">
        <f t="shared" si="11"/>
        <v>749823.19000000006</v>
      </c>
      <c r="H34" s="16">
        <f t="shared" si="11"/>
        <v>1259173.9099999999</v>
      </c>
      <c r="I34" s="16">
        <f t="shared" si="11"/>
        <v>1997094.34</v>
      </c>
      <c r="J34" s="16">
        <f t="shared" si="11"/>
        <v>892368.61</v>
      </c>
      <c r="K34" s="16">
        <f t="shared" si="11"/>
        <v>0</v>
      </c>
      <c r="L34" s="16">
        <f t="shared" si="11"/>
        <v>2544003.7399999998</v>
      </c>
      <c r="M34" s="16">
        <f t="shared" si="11"/>
        <v>5433466.6900000004</v>
      </c>
    </row>
    <row r="35" spans="1:13" s="3" customFormat="1" ht="26.4" x14ac:dyDescent="0.25">
      <c r="A35" s="11" t="s">
        <v>50</v>
      </c>
      <c r="B35" s="12" t="s">
        <v>51</v>
      </c>
      <c r="C35" s="13">
        <f>C30+C34</f>
        <v>8571946.0199999996</v>
      </c>
      <c r="D35" s="13">
        <f t="shared" ref="D35:M35" si="12">D30+D34</f>
        <v>8143116.7799999993</v>
      </c>
      <c r="E35" s="13">
        <f t="shared" si="12"/>
        <v>428829.23999999987</v>
      </c>
      <c r="F35" s="13">
        <f t="shared" si="12"/>
        <v>7241309.6100000003</v>
      </c>
      <c r="G35" s="13">
        <f t="shared" si="12"/>
        <v>901807.17</v>
      </c>
      <c r="H35" s="13">
        <f t="shared" si="12"/>
        <v>1515336.48</v>
      </c>
      <c r="I35" s="13">
        <f t="shared" si="12"/>
        <v>2220427.21</v>
      </c>
      <c r="J35" s="13">
        <f t="shared" si="12"/>
        <v>1127046.2</v>
      </c>
      <c r="K35" s="13">
        <f t="shared" si="12"/>
        <v>0</v>
      </c>
      <c r="L35" s="13">
        <f t="shared" si="12"/>
        <v>3286422.1399999997</v>
      </c>
      <c r="M35" s="13">
        <f t="shared" si="12"/>
        <v>6633895.5500000007</v>
      </c>
    </row>
    <row r="36" spans="1:13" x14ac:dyDescent="0.25">
      <c r="A36" s="7" t="s">
        <v>52</v>
      </c>
      <c r="B36" s="8" t="s">
        <v>53</v>
      </c>
      <c r="C36" s="9">
        <v>1372577.26</v>
      </c>
      <c r="D36" s="9">
        <v>1372577.26</v>
      </c>
      <c r="E36" s="9">
        <f t="shared" si="0"/>
        <v>0</v>
      </c>
      <c r="F36" s="9">
        <f t="shared" si="2"/>
        <v>1320142.73</v>
      </c>
      <c r="G36" s="9">
        <v>52434.53</v>
      </c>
      <c r="H36" s="9">
        <v>0</v>
      </c>
      <c r="I36" s="9">
        <v>0</v>
      </c>
      <c r="J36" s="9">
        <v>0</v>
      </c>
      <c r="K36" s="9">
        <v>0</v>
      </c>
      <c r="L36" s="9">
        <v>303337.18</v>
      </c>
      <c r="M36" s="9">
        <f t="shared" si="1"/>
        <v>303337.18</v>
      </c>
    </row>
    <row r="37" spans="1:13" x14ac:dyDescent="0.25">
      <c r="A37" s="7" t="s">
        <v>54</v>
      </c>
      <c r="B37" s="8" t="s">
        <v>71</v>
      </c>
      <c r="C37" s="9">
        <v>25438.46</v>
      </c>
      <c r="D37" s="9">
        <v>25438.46</v>
      </c>
      <c r="E37" s="9">
        <f t="shared" si="0"/>
        <v>0</v>
      </c>
      <c r="F37" s="9">
        <f t="shared" si="2"/>
        <v>25438.46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25438.46</v>
      </c>
      <c r="M37" s="9">
        <f t="shared" si="1"/>
        <v>25438.46</v>
      </c>
    </row>
    <row r="38" spans="1:13" x14ac:dyDescent="0.25">
      <c r="A38" s="7" t="s">
        <v>78</v>
      </c>
      <c r="B38" s="8" t="s">
        <v>81</v>
      </c>
      <c r="C38" s="9">
        <v>42377.14</v>
      </c>
      <c r="D38" s="9">
        <v>42377.14</v>
      </c>
      <c r="E38" s="9">
        <f t="shared" si="0"/>
        <v>0</v>
      </c>
      <c r="F38" s="9">
        <f t="shared" si="2"/>
        <v>42377.14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1"/>
        <v>0</v>
      </c>
    </row>
    <row r="39" spans="1:13" x14ac:dyDescent="0.25">
      <c r="A39" s="7" t="s">
        <v>73</v>
      </c>
      <c r="B39" s="8" t="s">
        <v>74</v>
      </c>
      <c r="C39" s="9">
        <v>82117.87</v>
      </c>
      <c r="D39" s="9">
        <v>82117.87</v>
      </c>
      <c r="E39" s="9">
        <f t="shared" si="0"/>
        <v>0</v>
      </c>
      <c r="F39" s="9">
        <f>D39-G39</f>
        <v>82091.33</v>
      </c>
      <c r="G39" s="9">
        <v>26.54</v>
      </c>
      <c r="H39" s="9">
        <v>1271.47</v>
      </c>
      <c r="I39" s="9">
        <v>0</v>
      </c>
      <c r="J39" s="9">
        <v>0</v>
      </c>
      <c r="K39" s="9">
        <v>0</v>
      </c>
      <c r="L39" s="9">
        <v>82091.33</v>
      </c>
      <c r="M39" s="9">
        <f t="shared" si="1"/>
        <v>82091.33</v>
      </c>
    </row>
    <row r="40" spans="1:13" x14ac:dyDescent="0.25">
      <c r="A40" s="7" t="s">
        <v>75</v>
      </c>
      <c r="B40" s="8" t="s">
        <v>76</v>
      </c>
      <c r="C40" s="9">
        <v>21102.66</v>
      </c>
      <c r="D40" s="9">
        <v>21102.66</v>
      </c>
      <c r="E40" s="9">
        <f t="shared" si="0"/>
        <v>0</v>
      </c>
      <c r="F40" s="9">
        <f t="shared" si="2"/>
        <v>21102.66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f t="shared" si="1"/>
        <v>0</v>
      </c>
    </row>
    <row r="41" spans="1:13" x14ac:dyDescent="0.25">
      <c r="A41" s="7">
        <v>1683105</v>
      </c>
      <c r="B41" s="8" t="s">
        <v>104</v>
      </c>
      <c r="C41" s="9">
        <v>1856.5</v>
      </c>
      <c r="D41" s="9">
        <v>1856.5</v>
      </c>
      <c r="E41" s="9">
        <f t="shared" si="0"/>
        <v>0</v>
      </c>
      <c r="F41" s="9">
        <f t="shared" si="2"/>
        <v>0</v>
      </c>
      <c r="G41" s="9">
        <v>1856.5</v>
      </c>
      <c r="H41" s="9">
        <v>1856.5</v>
      </c>
      <c r="I41" s="9">
        <v>0</v>
      </c>
      <c r="J41" s="9">
        <v>0</v>
      </c>
      <c r="K41" s="9">
        <v>0</v>
      </c>
      <c r="L41" s="9">
        <v>1856.2</v>
      </c>
      <c r="M41" s="9">
        <f t="shared" si="1"/>
        <v>1856.2</v>
      </c>
    </row>
    <row r="42" spans="1:13" s="20" customFormat="1" x14ac:dyDescent="0.25">
      <c r="A42" s="7">
        <v>1683106</v>
      </c>
      <c r="B42" s="8" t="s">
        <v>105</v>
      </c>
      <c r="C42" s="19">
        <v>54637</v>
      </c>
      <c r="D42" s="19">
        <v>0</v>
      </c>
      <c r="E42" s="19">
        <f t="shared" si="0"/>
        <v>54637</v>
      </c>
      <c r="F42" s="9">
        <f t="shared" si="2"/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9">
        <f t="shared" si="1"/>
        <v>0</v>
      </c>
    </row>
    <row r="43" spans="1:13" s="3" customFormat="1" x14ac:dyDescent="0.25">
      <c r="A43" s="11" t="s">
        <v>55</v>
      </c>
      <c r="B43" s="12" t="s">
        <v>56</v>
      </c>
      <c r="C43" s="13">
        <f>SUM(C36:C42)</f>
        <v>1600106.89</v>
      </c>
      <c r="D43" s="13">
        <f>SUM(D36:D42)</f>
        <v>1545469.89</v>
      </c>
      <c r="E43" s="13">
        <f t="shared" ref="E43:K43" si="13">SUM(E36:E42)</f>
        <v>54637</v>
      </c>
      <c r="F43" s="13">
        <f t="shared" si="13"/>
        <v>1491152.3199999998</v>
      </c>
      <c r="G43" s="13">
        <f t="shared" si="13"/>
        <v>54317.57</v>
      </c>
      <c r="H43" s="13">
        <f t="shared" si="13"/>
        <v>3127.9700000000003</v>
      </c>
      <c r="I43" s="13">
        <f t="shared" si="13"/>
        <v>0</v>
      </c>
      <c r="J43" s="13">
        <f t="shared" si="13"/>
        <v>0</v>
      </c>
      <c r="K43" s="13">
        <f t="shared" si="13"/>
        <v>0</v>
      </c>
      <c r="L43" s="13">
        <f>SUM(L36:L42)</f>
        <v>412723.17000000004</v>
      </c>
      <c r="M43" s="13">
        <f>SUM(M36:M42)</f>
        <v>412723.17000000004</v>
      </c>
    </row>
    <row r="44" spans="1:13" s="3" customFormat="1" x14ac:dyDescent="0.25">
      <c r="A44" s="11" t="s">
        <v>57</v>
      </c>
      <c r="B44" s="12" t="s">
        <v>58</v>
      </c>
      <c r="C44" s="13">
        <f>C8+C26+C35+C43</f>
        <v>15414671.789999999</v>
      </c>
      <c r="D44" s="13">
        <f t="shared" ref="D44:M44" si="14">D8+D26+D35+D43</f>
        <v>14843965.550000001</v>
      </c>
      <c r="E44" s="13">
        <f t="shared" si="14"/>
        <v>570706.23999999976</v>
      </c>
      <c r="F44" s="13">
        <f t="shared" si="14"/>
        <v>13339227.610000001</v>
      </c>
      <c r="G44" s="13">
        <f t="shared" si="14"/>
        <v>1504740.9400000002</v>
      </c>
      <c r="H44" s="13">
        <f t="shared" si="14"/>
        <v>1716015.16</v>
      </c>
      <c r="I44" s="13">
        <f t="shared" si="14"/>
        <v>3304327.24</v>
      </c>
      <c r="J44" s="13">
        <f t="shared" si="14"/>
        <v>1356486.5</v>
      </c>
      <c r="K44" s="13">
        <f t="shared" si="14"/>
        <v>43263.99</v>
      </c>
      <c r="L44" s="13">
        <f t="shared" si="14"/>
        <v>5226668.0399999991</v>
      </c>
      <c r="M44" s="13">
        <f t="shared" si="14"/>
        <v>9930745.7700000014</v>
      </c>
    </row>
    <row r="45" spans="1:13" x14ac:dyDescent="0.25">
      <c r="A45" s="7">
        <v>17211</v>
      </c>
      <c r="B45" s="8" t="s">
        <v>80</v>
      </c>
      <c r="C45" s="9">
        <f>81194.44+146401.21+28250+1270.16</f>
        <v>257115.81</v>
      </c>
      <c r="D45" s="9">
        <v>227595.65</v>
      </c>
      <c r="E45" s="9">
        <f t="shared" si="0"/>
        <v>29520.160000000003</v>
      </c>
      <c r="F45" s="9">
        <f t="shared" si="2"/>
        <v>224748.57</v>
      </c>
      <c r="G45" s="9">
        <v>2847.08</v>
      </c>
      <c r="H45" s="9">
        <v>994.88</v>
      </c>
      <c r="I45" s="9">
        <v>0</v>
      </c>
      <c r="J45" s="9">
        <v>0</v>
      </c>
      <c r="K45" s="9">
        <v>0</v>
      </c>
      <c r="L45" s="9">
        <v>213556.29</v>
      </c>
      <c r="M45" s="9">
        <f t="shared" si="1"/>
        <v>213556.29</v>
      </c>
    </row>
    <row r="46" spans="1:13" x14ac:dyDescent="0.25">
      <c r="A46" s="7">
        <v>17212</v>
      </c>
      <c r="B46" s="8" t="s">
        <v>59</v>
      </c>
      <c r="C46" s="9">
        <v>184.28</v>
      </c>
      <c r="D46" s="9">
        <v>184.28</v>
      </c>
      <c r="E46" s="9">
        <f t="shared" si="0"/>
        <v>0</v>
      </c>
      <c r="F46" s="9">
        <f t="shared" si="2"/>
        <v>0.15999999999999659</v>
      </c>
      <c r="G46" s="9">
        <v>184.12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f t="shared" si="1"/>
        <v>0</v>
      </c>
    </row>
    <row r="47" spans="1:13" x14ac:dyDescent="0.25">
      <c r="A47" s="7">
        <v>17111</v>
      </c>
      <c r="B47" s="8" t="s">
        <v>60</v>
      </c>
      <c r="C47" s="9">
        <v>120563.37</v>
      </c>
      <c r="D47" s="9">
        <v>120563.37</v>
      </c>
      <c r="E47" s="9">
        <f t="shared" si="0"/>
        <v>0</v>
      </c>
      <c r="F47" s="9">
        <f t="shared" si="2"/>
        <v>99340.849999999991</v>
      </c>
      <c r="G47" s="9">
        <v>21222.52</v>
      </c>
      <c r="H47" s="9">
        <v>0</v>
      </c>
      <c r="I47" s="9">
        <v>0</v>
      </c>
      <c r="J47" s="9">
        <v>0</v>
      </c>
      <c r="K47" s="9">
        <v>0</v>
      </c>
      <c r="L47" s="9">
        <v>120563.37</v>
      </c>
      <c r="M47" s="9">
        <f t="shared" si="1"/>
        <v>120563.37</v>
      </c>
    </row>
    <row r="48" spans="1:13" s="3" customFormat="1" x14ac:dyDescent="0.25">
      <c r="A48" s="11" t="s">
        <v>61</v>
      </c>
      <c r="B48" s="12" t="s">
        <v>62</v>
      </c>
      <c r="C48" s="13">
        <f>SUM(C45:C47)</f>
        <v>377863.45999999996</v>
      </c>
      <c r="D48" s="13">
        <f t="shared" ref="D48:M48" si="15">SUM(D45:D47)</f>
        <v>348343.3</v>
      </c>
      <c r="E48" s="13">
        <f t="shared" si="15"/>
        <v>29520.160000000003</v>
      </c>
      <c r="F48" s="13">
        <f t="shared" si="15"/>
        <v>324089.58</v>
      </c>
      <c r="G48" s="13">
        <f t="shared" si="15"/>
        <v>24253.72</v>
      </c>
      <c r="H48" s="13">
        <f t="shared" si="15"/>
        <v>994.88</v>
      </c>
      <c r="I48" s="13">
        <f t="shared" si="15"/>
        <v>0</v>
      </c>
      <c r="J48" s="13">
        <f t="shared" si="15"/>
        <v>0</v>
      </c>
      <c r="K48" s="13">
        <f t="shared" si="15"/>
        <v>0</v>
      </c>
      <c r="L48" s="13">
        <f t="shared" si="15"/>
        <v>334119.66000000003</v>
      </c>
      <c r="M48" s="13">
        <f t="shared" si="15"/>
        <v>334119.66000000003</v>
      </c>
    </row>
    <row r="49" spans="1:13" x14ac:dyDescent="0.25">
      <c r="A49" s="7" t="s">
        <v>63</v>
      </c>
      <c r="B49" s="8" t="s">
        <v>72</v>
      </c>
      <c r="C49" s="9">
        <v>17184.55</v>
      </c>
      <c r="D49" s="9">
        <v>0</v>
      </c>
      <c r="E49" s="9">
        <f t="shared" si="0"/>
        <v>17184.55</v>
      </c>
      <c r="F49" s="9">
        <f t="shared" si="2"/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f t="shared" si="1"/>
        <v>0</v>
      </c>
    </row>
    <row r="50" spans="1:13" x14ac:dyDescent="0.25">
      <c r="A50" s="7" t="s">
        <v>64</v>
      </c>
      <c r="B50" s="8" t="s">
        <v>65</v>
      </c>
      <c r="C50" s="9">
        <v>2832.5</v>
      </c>
      <c r="D50" s="9">
        <v>2832.5</v>
      </c>
      <c r="E50" s="9">
        <f t="shared" si="0"/>
        <v>0</v>
      </c>
      <c r="F50" s="9">
        <f t="shared" si="2"/>
        <v>2692.5</v>
      </c>
      <c r="G50" s="9">
        <v>140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f t="shared" si="1"/>
        <v>0</v>
      </c>
    </row>
    <row r="51" spans="1:13" s="20" customFormat="1" x14ac:dyDescent="0.25">
      <c r="A51" s="7" t="s">
        <v>96</v>
      </c>
      <c r="B51" s="8" t="s">
        <v>103</v>
      </c>
      <c r="C51" s="19">
        <v>25935.65</v>
      </c>
      <c r="D51" s="19">
        <v>0</v>
      </c>
      <c r="E51" s="19">
        <f t="shared" si="0"/>
        <v>25935.65</v>
      </c>
      <c r="F51" s="9">
        <f t="shared" si="2"/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f t="shared" si="1"/>
        <v>0</v>
      </c>
    </row>
    <row r="52" spans="1:13" s="3" customFormat="1" x14ac:dyDescent="0.25">
      <c r="A52" s="11">
        <v>129</v>
      </c>
      <c r="B52" s="12" t="s">
        <v>86</v>
      </c>
      <c r="C52" s="13">
        <f>SUM(C49:C51)</f>
        <v>45952.7</v>
      </c>
      <c r="D52" s="13">
        <f>SUM(D49:D51)</f>
        <v>2832.5</v>
      </c>
      <c r="E52" s="13">
        <f t="shared" ref="E52:L52" si="16">SUM(E49:E51)</f>
        <v>43120.2</v>
      </c>
      <c r="F52" s="13">
        <f t="shared" si="16"/>
        <v>2692.5</v>
      </c>
      <c r="G52" s="13">
        <f t="shared" si="16"/>
        <v>140</v>
      </c>
      <c r="H52" s="13">
        <f t="shared" si="16"/>
        <v>0</v>
      </c>
      <c r="I52" s="13">
        <f t="shared" si="16"/>
        <v>0</v>
      </c>
      <c r="J52" s="13">
        <f t="shared" si="16"/>
        <v>0</v>
      </c>
      <c r="K52" s="13">
        <f t="shared" si="16"/>
        <v>0</v>
      </c>
      <c r="L52" s="13">
        <f t="shared" si="16"/>
        <v>0</v>
      </c>
      <c r="M52" s="13">
        <f>SUM(M49:M51)</f>
        <v>0</v>
      </c>
    </row>
    <row r="53" spans="1:13" s="3" customFormat="1" x14ac:dyDescent="0.25">
      <c r="A53" s="11">
        <v>124</v>
      </c>
      <c r="B53" s="12" t="s">
        <v>98</v>
      </c>
      <c r="C53" s="13">
        <v>393.57</v>
      </c>
      <c r="D53" s="13">
        <v>0</v>
      </c>
      <c r="E53" s="13">
        <f>C53-D53</f>
        <v>393.57</v>
      </c>
      <c r="F53" s="13">
        <f>D53-G53</f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f>SUM(I53:L53)</f>
        <v>0</v>
      </c>
    </row>
    <row r="54" spans="1:13" s="3" customFormat="1" x14ac:dyDescent="0.25">
      <c r="A54" s="11">
        <v>123</v>
      </c>
      <c r="B54" s="12" t="s">
        <v>97</v>
      </c>
      <c r="C54" s="13">
        <v>100</v>
      </c>
      <c r="D54" s="13">
        <v>0</v>
      </c>
      <c r="E54" s="13">
        <f>C54-D54</f>
        <v>100</v>
      </c>
      <c r="F54" s="13">
        <f>D54-G54</f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f>SUM(I54:L54)</f>
        <v>0</v>
      </c>
    </row>
    <row r="55" spans="1:13" s="3" customFormat="1" x14ac:dyDescent="0.25">
      <c r="A55" s="11"/>
      <c r="B55" s="12" t="s">
        <v>77</v>
      </c>
      <c r="C55" s="13">
        <f>C44+C48+C52+C53+C54</f>
        <v>15838981.52</v>
      </c>
      <c r="D55" s="13">
        <f t="shared" ref="D55:M55" si="17">D44+D48+D52+D53+D54</f>
        <v>15195141.350000001</v>
      </c>
      <c r="E55" s="13">
        <f t="shared" si="17"/>
        <v>643840.16999999969</v>
      </c>
      <c r="F55" s="13">
        <f t="shared" si="17"/>
        <v>13666009.690000001</v>
      </c>
      <c r="G55" s="13">
        <f t="shared" si="17"/>
        <v>1529134.6600000001</v>
      </c>
      <c r="H55" s="13">
        <f t="shared" si="17"/>
        <v>1717010.0399999998</v>
      </c>
      <c r="I55" s="13">
        <f t="shared" si="17"/>
        <v>3304327.24</v>
      </c>
      <c r="J55" s="13">
        <f t="shared" si="17"/>
        <v>1356486.5</v>
      </c>
      <c r="K55" s="13">
        <f t="shared" si="17"/>
        <v>43263.99</v>
      </c>
      <c r="L55" s="13">
        <f t="shared" si="17"/>
        <v>5560787.6999999993</v>
      </c>
      <c r="M55" s="13">
        <f t="shared" si="17"/>
        <v>10264865.430000002</v>
      </c>
    </row>
    <row r="58" spans="1:13" x14ac:dyDescent="0.25">
      <c r="D58" s="21"/>
      <c r="H58" s="21"/>
    </row>
    <row r="59" spans="1:13" x14ac:dyDescent="0.25">
      <c r="D59" s="21"/>
    </row>
    <row r="61" spans="1:13" x14ac:dyDescent="0.25">
      <c r="D61" s="21"/>
      <c r="H61" s="21"/>
    </row>
  </sheetData>
  <customSheetViews>
    <customSheetView guid="{E081A41F-167C-4D41-9892-EC27ABA6EA65}" showPageBreaks="1" printArea="1">
      <pane xSplit="5" ySplit="8" topLeftCell="F9" activePane="bottomRight" state="frozen"/>
      <selection pane="bottomRight" activeCell="K19" sqref="K19"/>
      <rowBreaks count="1" manualBreakCount="1">
        <brk id="55" max="16383" man="1"/>
      </rowBreaks>
      <pageMargins left="0.70866141732283472" right="0.70866141732283472" top="0.74803149606299213" bottom="0.74803149606299213" header="0.31496062992125984" footer="0.31496062992125984"/>
      <pageSetup paperSize="8" scale="88" firstPageNumber="243" orientation="landscape" useFirstPageNumber="1" r:id="rId1"/>
      <headerFooter>
        <oddFooter>&amp;C&amp;P</oddFooter>
      </headerFooter>
    </customSheetView>
    <customSheetView guid="{0CD62ADB-D297-418B-B119-08E95A8C8687}" showPageBreaks="1">
      <selection activeCell="L24" sqref="L24"/>
      <rowBreaks count="1" manualBreakCount="1">
        <brk id="45" max="16383" man="1"/>
      </rowBreaks>
      <pageMargins left="0.70866141732283472" right="0.70866141732283472" top="0.74803149606299213" bottom="0.74803149606299213" header="0.31496062992125984" footer="0.31496062992125984"/>
      <pageSetup paperSize="8" orientation="landscape" r:id="rId2"/>
    </customSheetView>
    <customSheetView guid="{FF88790F-B3A8-43E0-9E45-6D97494C5053}" showPageBreaks="1">
      <selection activeCell="D14" sqref="D14"/>
      <pageMargins left="0.7" right="0.7" top="0.75" bottom="0.75" header="0.3" footer="0.3"/>
      <pageSetup paperSize="9" orientation="portrait" horizontalDpi="4294967295" verticalDpi="4294967295" r:id="rId3"/>
    </customSheetView>
    <customSheetView guid="{BB617566-3828-4C3D-AB9B-35BC2FCDB5B0}">
      <selection activeCell="H4" sqref="H4"/>
      <rowBreaks count="1" manualBreakCount="1">
        <brk id="45" max="16383" man="1"/>
      </rowBreaks>
      <pageMargins left="0.70866141732283472" right="0.70866141732283472" top="0.74803149606299213" bottom="0.74803149606299213" header="0.31496062992125984" footer="0.31496062992125984"/>
      <pageSetup paperSize="8" orientation="landscape" r:id="rId4"/>
    </customSheetView>
    <customSheetView guid="{BCE9FA17-35E0-4EF6-A8B6-8E2608EDD933}">
      <selection activeCell="I33" sqref="I32:I33"/>
      <pageMargins left="0.7" right="0.7" top="0.75" bottom="0.75" header="0.3" footer="0.3"/>
    </customSheetView>
    <customSheetView guid="{39A49891-94B4-414B-A9AD-C01B17B74E79}" showPageBreaks="1">
      <selection activeCell="I33" sqref="I32:I33"/>
      <pageMargins left="0.7" right="0.7" top="0.75" bottom="0.75" header="0.3" footer="0.3"/>
      <pageSetup paperSize="9" orientation="portrait" r:id="rId5"/>
    </customSheetView>
    <customSheetView guid="{97396480-5B3E-4A9E-BB40-B99AB722DD30}">
      <selection activeCell="H6" sqref="H6"/>
      <rowBreaks count="1" manualBreakCount="1">
        <brk id="45" max="16383" man="1"/>
      </rowBreaks>
      <pageMargins left="0.70866141732283472" right="0.70866141732283472" top="0.74803149606299213" bottom="0.74803149606299213" header="0.31496062992125984" footer="0.31496062992125984"/>
      <pageSetup paperSize="8" scale="97" orientation="landscape" r:id="rId6"/>
    </customSheetView>
    <customSheetView guid="{E484E9C8-F582-43DB-A3E8-CC9CCF25D393}" showPageBreaks="1">
      <selection activeCell="M17" sqref="M17"/>
      <colBreaks count="1" manualBreakCount="1">
        <brk id="5" max="52" man="1"/>
      </colBreaks>
      <pageMargins left="0.7" right="0.7" top="0.75" bottom="0.75" header="0.3" footer="0.3"/>
      <pageSetup paperSize="9" scale="78" orientation="portrait" r:id="rId7"/>
    </customSheetView>
  </customSheetViews>
  <phoneticPr fontId="2" type="noConversion"/>
  <pageMargins left="0.70866141732283472" right="0.70866141732283472" top="0.74803149606299213" bottom="0.74803149606299213" header="0.31496062992125984" footer="0.31496062992125984"/>
  <pageSetup paperSize="8" scale="88" firstPageNumber="243" orientation="landscape" useFirstPageNumber="1" r:id="rId8"/>
  <headerFooter>
    <oddFooter>&amp;C&amp;P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"/>
  <sheetViews>
    <sheetView showGridLines="0" zoomScale="80" zoomScaleNormal="80" zoomScaleSheetLayoutView="100" zoomScalePageLayoutView="50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F17" sqref="F17"/>
    </sheetView>
  </sheetViews>
  <sheetFormatPr defaultColWidth="8.88671875" defaultRowHeight="13.2" x14ac:dyDescent="0.25"/>
  <cols>
    <col min="1" max="1" width="5.88671875" style="1" customWidth="1"/>
    <col min="2" max="2" width="11.5546875" style="1" customWidth="1"/>
    <col min="3" max="3" width="63.33203125" style="1" customWidth="1"/>
    <col min="4" max="4" width="17.109375" style="1" customWidth="1"/>
    <col min="5" max="5" width="16.109375" style="1" customWidth="1"/>
    <col min="6" max="6" width="15" style="1" customWidth="1"/>
    <col min="7" max="7" width="16.88671875" style="1" customWidth="1"/>
    <col min="8" max="9" width="15.88671875" style="1" customWidth="1"/>
    <col min="10" max="10" width="16" style="1" customWidth="1"/>
    <col min="11" max="11" width="14.6640625" style="1" customWidth="1"/>
    <col min="12" max="12" width="14" style="1" customWidth="1"/>
    <col min="13" max="13" width="14.88671875" style="1" bestFit="1" customWidth="1"/>
    <col min="14" max="14" width="16.109375" style="1" customWidth="1"/>
    <col min="15" max="16384" width="8.88671875" style="1"/>
  </cols>
  <sheetData/>
  <sheetProtection selectLockedCells="1"/>
  <customSheetViews>
    <customSheetView guid="{E081A41F-167C-4D41-9892-EC27ABA6EA65}" scale="80" showPageBreaks="1" showGridLines="0" state="hidden">
      <pane xSplit="3" ySplit="1" topLeftCell="F2" activePane="bottomRight" state="frozen"/>
      <selection pane="bottomRight" activeCell="F17" sqref="F17"/>
      <pageMargins left="0.35433070866141736" right="0.19685039370078741" top="0.59055118110236227" bottom="0.62992125984251968" header="0.35433070866141736" footer="0.35433070866141736"/>
      <pageSetup paperSize="8" scale="78" firstPageNumber="161" fitToWidth="0" orientation="landscape" useFirstPageNumber="1" r:id="rId1"/>
      <headerFooter alignWithMargins="0"/>
    </customSheetView>
    <customSheetView guid="{0CD62ADB-D297-418B-B119-08E95A8C8687}" scale="80" showGridLines="0" state="hidden">
      <pane xSplit="3" ySplit="1" topLeftCell="F2" activePane="bottomRight" state="frozen"/>
      <selection pane="bottomRight" activeCell="F17" sqref="F17"/>
      <pageMargins left="0.35433070866141736" right="0.19685039370078741" top="0.59055118110236227" bottom="0.62992125984251968" header="0.35433070866141736" footer="0.35433070866141736"/>
      <pageSetup paperSize="8" scale="78" firstPageNumber="161" fitToWidth="0" orientation="landscape" useFirstPageNumber="1" r:id="rId2"/>
      <headerFooter alignWithMargins="0"/>
    </customSheetView>
    <customSheetView guid="{FF88790F-B3A8-43E0-9E45-6D97494C5053}" scale="80" showPageBreaks="1" showGridLines="0" topLeftCell="F1">
      <pane ySplit="3" topLeftCell="A4" activePane="bottomLeft" state="frozen"/>
      <selection pane="bottomLeft" activeCell="R15" sqref="R15"/>
      <pageMargins left="0.23622047244094491" right="0.19685039370078741" top="0.27559055118110237" bottom="0.23622047244094491" header="0.39370078740157483" footer="0.39370078740157483"/>
      <pageSetup paperSize="8" scale="85" firstPageNumber="161" orientation="landscape" useFirstPageNumber="1" r:id="rId3"/>
      <headerFooter alignWithMargins="0">
        <oddFooter>&amp;C&amp;12&amp;P</oddFooter>
      </headerFooter>
    </customSheetView>
    <customSheetView guid="{BB617566-3828-4C3D-AB9B-35BC2FCDB5B0}" scale="80" showGridLines="0" state="hidden">
      <pane xSplit="3" ySplit="1" topLeftCell="F2" activePane="bottomRight" state="frozen"/>
      <selection pane="bottomRight" activeCell="F17" sqref="F17"/>
      <pageMargins left="0.35433070866141736" right="0.19685039370078741" top="0.59055118110236227" bottom="0.62992125984251968" header="0.35433070866141736" footer="0.35433070866141736"/>
      <pageSetup paperSize="8" scale="78" firstPageNumber="161" fitToWidth="0" orientation="landscape" useFirstPageNumber="1" r:id="rId4"/>
      <headerFooter alignWithMargins="0"/>
    </customSheetView>
    <customSheetView guid="{BCE9FA17-35E0-4EF6-A8B6-8E2608EDD933}" scale="59" showPageBreaks="1" showGridLines="0" fitToPage="1" printArea="1" hiddenColumns="1" view="pageBreakPreview">
      <pane xSplit="3" ySplit="2" topLeftCell="D3" activePane="bottomRight" state="frozen"/>
      <selection pane="bottomRight" activeCell="X93" sqref="X93"/>
      <pageMargins left="0.35433070866141736" right="0.19685039370078741" top="0.59055118110236227" bottom="0.62992125984251968" header="0.35433070866141736" footer="0.35433070866141736"/>
      <pageSetup paperSize="8" scale="52" firstPageNumber="161" fitToHeight="0" orientation="landscape" useFirstPageNumber="1" r:id="rId5"/>
      <headerFooter alignWithMargins="0"/>
    </customSheetView>
    <customSheetView guid="{287BB99E-4494-4C80-9BF5-A16ED9F406F9}" scale="70" showPageBreaks="1" showGridLines="0" printArea="1" hiddenColumns="1" view="pageBreakPreview">
      <pane xSplit="3" ySplit="2" topLeftCell="H39" activePane="bottomRight" state="frozen"/>
      <selection pane="bottomRight" activeCell="O62" sqref="O62:P62"/>
      <pageMargins left="0.35433070866141736" right="0.19685039370078741" top="0.59055118110236227" bottom="0.62992125984251968" header="0.35433070866141736" footer="0.35433070866141736"/>
      <pageSetup paperSize="8" scale="80" firstPageNumber="161" orientation="landscape" useFirstPageNumber="1" r:id="rId6"/>
      <headerFooter alignWithMargins="0"/>
    </customSheetView>
    <customSheetView guid="{03445B5C-49D0-440B-BC0D-86CAF9BBA1EB}" showPageBreaks="1" showGridLines="0" printArea="1" hiddenColumns="1">
      <pane xSplit="3" ySplit="2" topLeftCell="K14" activePane="bottomRight" state="frozen"/>
      <selection pane="bottomRight" activeCell="K35" sqref="K35"/>
      <pageMargins left="0.35433070866141736" right="0.19685039370078741" top="0.59055118110236227" bottom="0.62992125984251968" header="0.35433070866141736" footer="0.35433070866141736"/>
      <pageSetup paperSize="8" scale="80" firstPageNumber="161" orientation="landscape" useFirstPageNumber="1" r:id="rId7"/>
      <headerFooter alignWithMargins="0"/>
    </customSheetView>
    <customSheetView guid="{D11D6AA0-EDFE-4E07-8ADC-865141EACEB2}" showPageBreaks="1" showGridLines="0" printArea="1" hiddenColumns="1" topLeftCell="C1">
      <pane ySplit="3" topLeftCell="A61" activePane="bottomLeft" state="frozen"/>
      <selection pane="bottomLeft" activeCell="M73" sqref="M73"/>
      <rowBreaks count="1" manualBreakCount="1">
        <brk id="49" max="24" man="1"/>
      </rowBreaks>
      <colBreaks count="1" manualBreakCount="1">
        <brk id="24" max="60" man="1"/>
      </colBreaks>
      <pageMargins left="0.23622047244094491" right="0.19685039370078741" top="0.27559055118110237" bottom="0.23622047244094491" header="0.39370078740157483" footer="0.39370078740157483"/>
      <pageSetup paperSize="8" scale="80" firstPageNumber="161" orientation="landscape" useFirstPageNumber="1" r:id="rId8"/>
      <headerFooter alignWithMargins="0">
        <oddFooter>&amp;C&amp;12&amp;P</oddFooter>
      </headerFooter>
    </customSheetView>
    <customSheetView guid="{FCC78B18-1C4A-4200-9EB7-014DEC4CEC97}" scale="90" showPageBreaks="1" showGridLines="0" printArea="1" hiddenColumns="1" view="pageBreakPreview">
      <pane ySplit="3" topLeftCell="A55" activePane="bottomLeft" state="frozen"/>
      <selection pane="bottomLeft" activeCell="A65" sqref="A65:XFD65"/>
      <pageMargins left="0.2" right="0.2" top="0.27559055118110237" bottom="0.23622047244094491" header="0.31496062992125984" footer="0.19685039370078741"/>
      <pageSetup paperSize="8" scale="55" firstPageNumber="161" orientation="landscape" useFirstPageNumber="1" r:id="rId9"/>
      <headerFooter alignWithMargins="0">
        <oddFooter>&amp;C&amp;12&amp;P</oddFooter>
      </headerFooter>
    </customSheetView>
    <customSheetView guid="{1285AB19-9522-4B0A-BEC0-749BF7FEE887}" scale="80" showGridLines="0" printArea="1" hiddenColumns="1">
      <pane ySplit="3" topLeftCell="A5" activePane="bottomLeft" state="frozen"/>
      <selection pane="bottomLeft" activeCell="E25" sqref="A25:E25"/>
      <pageMargins left="0.23622047244094491" right="0.19685039370078741" top="0.27559055118110237" bottom="0.23622047244094491" header="0.39370078740157483" footer="0.39370078740157483"/>
      <pageSetup paperSize="8" scale="85" firstPageNumber="161" orientation="landscape" useFirstPageNumber="1" r:id="rId10"/>
      <headerFooter alignWithMargins="0">
        <oddFooter>&amp;C&amp;12&amp;P</oddFooter>
      </headerFooter>
    </customSheetView>
    <customSheetView guid="{B1D981AC-BF34-4C8C-9AD3-B7F961F3C03B}" scale="70" showPageBreaks="1" showGridLines="0" printArea="1" hiddenColumns="1" view="pageBreakPreview">
      <pane xSplit="3" ySplit="2" topLeftCell="D42" activePane="bottomRight" state="frozen"/>
      <selection pane="bottomRight" activeCell="G66" sqref="G66:H66"/>
      <pageMargins left="0.35" right="0.19685039370078741" top="0.61" bottom="0.63" header="0.37" footer="0.34"/>
      <pageSetup paperSize="8" scale="54" firstPageNumber="161" orientation="landscape" useFirstPageNumber="1" r:id="rId11"/>
      <headerFooter alignWithMargins="0"/>
    </customSheetView>
    <customSheetView guid="{39A49891-94B4-414B-A9AD-C01B17B74E79}" showPageBreaks="1" showGridLines="0" view="pageBreakPreview">
      <pane xSplit="3" ySplit="2" topLeftCell="D9" activePane="bottomRight" state="frozen"/>
      <selection pane="bottomRight" activeCell="A10" sqref="A10:XFD10"/>
      <pageMargins left="0.35433070866141736" right="0.19685039370078741" top="0.59055118110236227" bottom="0.62992125984251968" header="0.35433070866141736" footer="0.35433070866141736"/>
      <pageSetup paperSize="8" scale="80" firstPageNumber="161" orientation="landscape" useFirstPageNumber="1" r:id="rId12"/>
      <headerFooter alignWithMargins="0"/>
    </customSheetView>
    <customSheetView guid="{97396480-5B3E-4A9E-BB40-B99AB722DD30}" scale="80" showGridLines="0" state="hidden">
      <pane xSplit="3" ySplit="1" topLeftCell="F2" activePane="bottomRight" state="frozen"/>
      <selection pane="bottomRight" activeCell="F17" sqref="F17"/>
      <pageMargins left="0.35433070866141736" right="0.19685039370078741" top="0.59055118110236227" bottom="0.62992125984251968" header="0.35433070866141736" footer="0.35433070866141736"/>
      <pageSetup paperSize="8" scale="78" firstPageNumber="161" fitToWidth="0" orientation="landscape" useFirstPageNumber="1" r:id="rId13"/>
      <headerFooter alignWithMargins="0"/>
    </customSheetView>
    <customSheetView guid="{E484E9C8-F582-43DB-A3E8-CC9CCF25D393}" showPageBreaks="1" showGridLines="0" view="pageBreakPreview">
      <pane xSplit="3" ySplit="2" topLeftCell="M27" activePane="bottomRight" state="frozen"/>
      <selection pane="bottomRight" activeCell="X45" sqref="X45"/>
      <pageMargins left="0.35433070866141736" right="0.19685039370078741" top="0.59055118110236227" bottom="0.62992125984251968" header="0.35433070866141736" footer="0.35433070866141736"/>
      <pageSetup paperSize="8" scale="80" firstPageNumber="161" orientation="landscape" useFirstPageNumber="1" r:id="rId14"/>
      <headerFooter alignWithMargins="0"/>
    </customSheetView>
  </customSheetViews>
  <phoneticPr fontId="2" type="noConversion"/>
  <pageMargins left="0.35433070866141736" right="0.19685039370078741" top="0.59055118110236227" bottom="0.62992125984251968" header="0.35433070866141736" footer="0.35433070866141736"/>
  <pageSetup paperSize="8" scale="78" firstPageNumber="161" fitToWidth="0" orientation="landscape" useFirstPageNumber="1" r:id="rId1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8" sqref="I18"/>
    </sheetView>
  </sheetViews>
  <sheetFormatPr defaultRowHeight="13.2" x14ac:dyDescent="0.25"/>
  <cols>
    <col min="3" max="3" width="14.33203125" customWidth="1"/>
  </cols>
  <sheetData/>
  <customSheetViews>
    <customSheetView guid="{E081A41F-167C-4D41-9892-EC27ABA6EA65}">
      <selection activeCell="I18" sqref="I18"/>
      <pageMargins left="0.7" right="0.7" top="0.75" bottom="0.75" header="0.3" footer="0.3"/>
    </customSheetView>
    <customSheetView guid="{0CD62ADB-D297-418B-B119-08E95A8C8687}">
      <selection activeCell="I18" sqref="I18"/>
      <pageMargins left="0.7" right="0.7" top="0.75" bottom="0.75" header="0.3" footer="0.3"/>
    </customSheetView>
    <customSheetView guid="{FF88790F-B3A8-43E0-9E45-6D97494C5053}">
      <selection activeCell="C36" sqref="C36"/>
      <pageMargins left="0.7" right="0.7" top="0.75" bottom="0.75" header="0.3" footer="0.3"/>
    </customSheetView>
    <customSheetView guid="{BB617566-3828-4C3D-AB9B-35BC2FCDB5B0}">
      <selection activeCell="I18" sqref="I18"/>
      <pageMargins left="0.7" right="0.7" top="0.75" bottom="0.75" header="0.3" footer="0.3"/>
    </customSheetView>
    <customSheetView guid="{BCE9FA17-35E0-4EF6-A8B6-8E2608EDD933}">
      <selection activeCell="C36" sqref="C36"/>
      <pageMargins left="0.7" right="0.7" top="0.75" bottom="0.75" header="0.3" footer="0.3"/>
    </customSheetView>
    <customSheetView guid="{39A49891-94B4-414B-A9AD-C01B17B74E79}">
      <selection activeCell="C36" sqref="C36"/>
      <pageMargins left="0.7" right="0.7" top="0.75" bottom="0.75" header="0.3" footer="0.3"/>
    </customSheetView>
    <customSheetView guid="{97396480-5B3E-4A9E-BB40-B99AB722DD30}">
      <selection activeCell="I18" sqref="I18"/>
      <pageMargins left="0.7" right="0.7" top="0.75" bottom="0.75" header="0.3" footer="0.3"/>
    </customSheetView>
    <customSheetView guid="{E484E9C8-F582-43DB-A3E8-CC9CCF25D393}">
      <selection activeCell="C36" sqref="C3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F6425-6A61-40B6-A686-A40862E3A6CF}">
  <dimension ref="B1:C1"/>
  <sheetViews>
    <sheetView topLeftCell="A25" workbookViewId="0">
      <selection activeCell="C35" sqref="C35"/>
    </sheetView>
  </sheetViews>
  <sheetFormatPr defaultColWidth="8.88671875" defaultRowHeight="13.2" x14ac:dyDescent="0.25"/>
  <cols>
    <col min="1" max="1" width="5" style="10" bestFit="1" customWidth="1"/>
    <col min="2" max="2" width="9.6640625" style="17" customWidth="1"/>
    <col min="3" max="3" width="51.33203125" style="18" customWidth="1"/>
    <col min="4" max="5" width="12.33203125" style="10" bestFit="1" customWidth="1"/>
    <col min="6" max="6" width="10" style="10" bestFit="1" customWidth="1"/>
    <col min="7" max="7" width="12.33203125" style="10" bestFit="1" customWidth="1"/>
    <col min="8" max="9" width="11.33203125" style="10" bestFit="1" customWidth="1"/>
    <col min="10" max="11" width="11.6640625" style="10" bestFit="1" customWidth="1"/>
    <col min="12" max="12" width="12.33203125" style="10" bestFit="1" customWidth="1"/>
    <col min="13" max="13" width="11.33203125" style="10" bestFit="1" customWidth="1"/>
    <col min="14" max="14" width="15.21875" style="10" bestFit="1" customWidth="1"/>
    <col min="15" max="16384" width="8.88671875" style="10"/>
  </cols>
  <sheetData/>
  <customSheetViews>
    <customSheetView guid="{E081A41F-167C-4D41-9892-EC27ABA6EA65}" topLeftCell="A25">
      <selection activeCell="C35" sqref="C35"/>
      <pageMargins left="0.7" right="0.7" top="0.75" bottom="0.75" header="0.3" footer="0.3"/>
      <pageSetup paperSize="9" orientation="landscape" r:id="rId1"/>
    </customSheetView>
    <customSheetView guid="{0CD62ADB-D297-418B-B119-08E95A8C8687}" topLeftCell="A19">
      <selection activeCell="F33" sqref="F33"/>
      <pageMargins left="0.7" right="0.7" top="0.75" bottom="0.75" header="0.3" footer="0.3"/>
      <pageSetup paperSize="9" orientation="landscape" r:id="rId2"/>
    </customSheetView>
    <customSheetView guid="{FF88790F-B3A8-43E0-9E45-6D97494C5053}">
      <selection activeCell="F33" sqref="F33"/>
      <pageMargins left="0.7" right="0.7" top="0.75" bottom="0.75" header="0.3" footer="0.3"/>
      <pageSetup paperSize="9" orientation="landscape" r:id="rId3"/>
    </customSheetView>
    <customSheetView guid="{BB617566-3828-4C3D-AB9B-35BC2FCDB5B0}" topLeftCell="A19">
      <selection activeCell="F33" sqref="F33"/>
      <pageMargins left="0.7" right="0.7" top="0.75" bottom="0.75" header="0.3" footer="0.3"/>
      <pageSetup paperSize="9" orientation="landscape" r:id="rId4"/>
    </customSheetView>
    <customSheetView guid="{BCE9FA17-35E0-4EF6-A8B6-8E2608EDD933}">
      <selection activeCell="F33" sqref="F33"/>
      <pageMargins left="0.7" right="0.7" top="0.75" bottom="0.75" header="0.3" footer="0.3"/>
      <pageSetup paperSize="9" orientation="landscape" r:id="rId5"/>
    </customSheetView>
    <customSheetView guid="{39A49891-94B4-414B-A9AD-C01B17B74E79}">
      <selection activeCell="F33" sqref="F33"/>
      <pageMargins left="0.7" right="0.7" top="0.75" bottom="0.75" header="0.3" footer="0.3"/>
      <pageSetup paperSize="9" orientation="landscape" r:id="rId6"/>
    </customSheetView>
    <customSheetView guid="{97396480-5B3E-4A9E-BB40-B99AB722DD30}" topLeftCell="A19">
      <selection activeCell="F33" sqref="F33"/>
      <pageMargins left="0.7" right="0.7" top="0.75" bottom="0.75" header="0.3" footer="0.3"/>
      <pageSetup paperSize="9" orientation="landscape" r:id="rId7"/>
    </customSheetView>
    <customSheetView guid="{E484E9C8-F582-43DB-A3E8-CC9CCF25D393}">
      <selection activeCell="F33" sqref="F33"/>
      <pageMargins left="0.7" right="0.7" top="0.75" bottom="0.75" header="0.3" footer="0.3"/>
      <pageSetup paperSize="9" orientation="landscape" r:id="rId8"/>
    </customSheetView>
  </customSheetViews>
  <pageMargins left="0.7" right="0.7" top="0.75" bottom="0.75" header="0.3" footer="0.3"/>
  <pageSetup paperSize="9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POTR. 30.06.2025</vt:lpstr>
      <vt:lpstr>POTRAŽIVANJA 31.12.2024. PULA </vt:lpstr>
      <vt:lpstr>List1</vt:lpstr>
      <vt:lpstr>List2</vt:lpstr>
      <vt:lpstr>'POTR. 30.06.2025'!Ispis_naslova</vt:lpstr>
      <vt:lpstr>'POTR. 30.06.2025'!Podrucje_ispisa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Batelić</dc:creator>
  <cp:lastModifiedBy>Barbara Batelić</cp:lastModifiedBy>
  <cp:lastPrinted>2025-08-21T08:46:45Z</cp:lastPrinted>
  <dcterms:created xsi:type="dcterms:W3CDTF">2015-04-17T07:43:30Z</dcterms:created>
  <dcterms:modified xsi:type="dcterms:W3CDTF">2025-10-01T06:12:52Z</dcterms:modified>
</cp:coreProperties>
</file>